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2730"/>
  <workbookPr/>
  <bookViews>
    <workbookView xWindow="65416" yWindow="65416" windowWidth="29040" windowHeight="16440" firstSheet="2" activeTab="3"/>
  </bookViews>
  <sheets>
    <sheet name="Rekapitulace stavby" sheetId="1" r:id="rId1"/>
    <sheet name="SO 101 - KOMUNIKACE A ZPE..." sheetId="2" r:id="rId2"/>
    <sheet name="SO 801 - SADOVÉ ÚPRAVY" sheetId="3" r:id="rId3"/>
    <sheet name="SO 801 - SOUPIS PRACÍ" sheetId="4" r:id="rId4"/>
  </sheets>
  <definedNames>
    <definedName name="_xlnm._FilterDatabase" localSheetId="1" hidden="1">'SO 101 - KOMUNIKACE A ZPE...'!$C$129:$L$621</definedName>
    <definedName name="_xlnm._FilterDatabase" localSheetId="2" hidden="1">'SO 801 - SADOVÉ ÚPRAVY'!$C$117:$L$124</definedName>
    <definedName name="_xlnm.Print_Area" localSheetId="0">'Rekapitulace stavby'!$D$4:$AO$76,'Rekapitulace stavby'!$C$82:$AQ$97</definedName>
    <definedName name="_xlnm.Print_Area" localSheetId="1">'SO 101 - KOMUNIKACE A ZPE...'!$C$4:$K$76,'SO 101 - KOMUNIKACE A ZPE...'!$C$82:$K$111,'SO 101 - KOMUNIKACE A ZPE...'!$C$117:$L$621</definedName>
    <definedName name="_xlnm.Print_Area" localSheetId="2">'SO 801 - SADOVÉ ÚPRAVY'!$C$4:$K$76,'SO 801 - SADOVÉ ÚPRAVY'!$C$82:$K$99,'SO 801 - SADOVÉ ÚPRAVY'!$C$105:$L$124</definedName>
    <definedName name="_xlnm.Print_Titles" localSheetId="0">'Rekapitulace stavby'!$92:$92</definedName>
    <definedName name="_xlnm.Print_Titles" localSheetId="1">'SO 101 - KOMUNIKACE A ZPE...'!$129:$129</definedName>
    <definedName name="_xlnm.Print_Titles" localSheetId="2">'SO 801 - SADOVÉ ÚPRAVY'!$117:$117</definedName>
  </definedNames>
  <calcPr calcId="181029"/>
  <extLst/>
</workbook>
</file>

<file path=xl/sharedStrings.xml><?xml version="1.0" encoding="utf-8"?>
<sst xmlns="http://schemas.openxmlformats.org/spreadsheetml/2006/main" count="4713" uniqueCount="883">
  <si>
    <t>Export Komplet</t>
  </si>
  <si>
    <t/>
  </si>
  <si>
    <t>2.0</t>
  </si>
  <si>
    <t>False</t>
  </si>
  <si>
    <t>True</t>
  </si>
  <si>
    <t>{90b0a78c-1fde-4c42-be40-6115b779f641}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</si>
  <si>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</si>
  <si>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</si>
  <si>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</si>
  <si>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</si>
  <si>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</si>
  <si>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</si>
  <si>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</si>
  <si>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</si>
  <si>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</si>
  <si>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9-029/119/01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</si>
  <si>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</si>
  <si>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</si>
  <si>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STAVEBNÍ ÚPRAVY DVORA PRÁVNICKÉ FAKULTY</t>
  </si>
  <si>
    <t>KSO:</t>
  </si>
  <si>
    <t>822 59 12</t>
  </si>
  <si>
    <t>CC-CZ:</t>
  </si>
  <si>
    <t>21122</t>
  </si>
  <si>
    <t>Místo:</t>
  </si>
  <si>
    <t>OLOMOUC, TŘÍDA 17. LISTOPADU</t>
  </si>
  <si>
    <t>Datum:</t>
  </si>
  <si>
    <t>1. 2. 2020</t>
  </si>
  <si>
    <t>Zadavatel:</t>
  </si>
  <si>
    <t>IČ:</t>
  </si>
  <si>
    <t>Univerzita Palackého v Olomouci</t>
  </si>
  <si>
    <t>DIČ:</t>
  </si>
  <si>
    <t>Uchazeč:</t>
  </si>
  <si>
    <t>Vyplň údaj</t>
  </si>
  <si>
    <t>Projektant:</t>
  </si>
  <si>
    <t>Jiří Janásek</t>
  </si>
  <si>
    <t>Zpracovatel:</t>
  </si>
  <si>
    <t>ALFAPROJEKT OLOMOUC a.s., Tylova 4, 772 00 Olomouc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</si>
  <si>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</si>
  <si>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</si>
  <si>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</si>
  <si>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</si>
  <si>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</si>
  <si>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</si>
  <si>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</si>
  <si>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</si>
  <si>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</si>
  <si>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</si>
  <si>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</si>
  <si>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</si>
  <si>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</si>
  <si>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</si>
  <si>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</si>
  <si>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</si>
  <si>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</si>
  <si>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</si>
  <si>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</si>
  <si>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</si>
  <si>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</si>
  <si>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</si>
  <si>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</si>
  <si>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</si>
  <si>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</si>
  <si>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</si>
  <si>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</si>
  <si>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Materiál [CZK]</t>
  </si>
  <si>
    <t>z toho Montáž [CZK]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</si>
  <si>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</si>
  <si>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</si>
  <si>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</si>
  <si>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</si>
  <si>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</si>
  <si>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</si>
  <si>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</si>
  <si>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</si>
  <si>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</si>
  <si>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</si>
  <si>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</si>
  <si>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</si>
  <si>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</si>
  <si>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</si>
  <si>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</si>
  <si>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</si>
  <si>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</si>
  <si>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</si>
  <si>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</si>
  <si>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101</t>
  </si>
  <si>
    <t>KOMUNIKACE A ZPEVNĚNÉ PLOCHY</t>
  </si>
  <si>
    <t>STA</t>
  </si>
  <si>
    <t>1</t>
  </si>
  <si>
    <t>{09a93412-8c8c-4f3f-a2f2-64898900fca3}</t>
  </si>
  <si>
    <t>2</t>
  </si>
  <si>
    <t>SO 801</t>
  </si>
  <si>
    <t>SADOVÉ ÚPRAVY</t>
  </si>
  <si>
    <t>{3030b433-3c95-4b3d-8571-c97942f2a03b}</t>
  </si>
  <si>
    <t>823 27 12</t>
  </si>
  <si>
    <t>KRYCÍ LIST SOUPISU PRACÍ</t>
  </si>
  <si>
    <t>Objekt:</t>
  </si>
  <si>
    <t>SO 101 - KOMUNIKACE A ZPEVNĚNÉ PLOCHY</t>
  </si>
  <si>
    <t>Materiál</t>
  </si>
  <si>
    <t>Montáž</t>
  </si>
  <si>
    <t>REKAPITULACE ČLENĚNÍ SOUPISU PRACÍ</t>
  </si>
  <si>
    <t>Kód dílu - Popis</t>
  </si>
  <si>
    <t>Materiál [CZK]</t>
  </si>
  <si>
    <t>Montáž [CZK]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</si>
  <si>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</si>
  <si>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</si>
  <si>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</si>
  <si>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</si>
  <si>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</si>
  <si>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11 - Zemní práce - přípravné a přidružené práce</t>
  </si>
  <si>
    <t xml:space="preserve">    111 - Zemní práce - sanace</t>
  </si>
  <si>
    <t xml:space="preserve">    2 - Zakládání</t>
  </si>
  <si>
    <t xml:space="preserve">    4 - Vodorovné konstrukce</t>
  </si>
  <si>
    <t xml:space="preserve">    5 - Komunikace pozemní</t>
  </si>
  <si>
    <t xml:space="preserve">    8 - Trubní vedení</t>
  </si>
  <si>
    <t xml:space="preserve">    9 - Ostatní konstrukce a práce, bourání</t>
  </si>
  <si>
    <t xml:space="preserve">      91 - Doplňující konstrukce a práce pozemních komunikací, letišť a ploch</t>
  </si>
  <si>
    <t xml:space="preserve">      99 - Přesun hmot a manipulace se sutí</t>
  </si>
  <si>
    <t>PSV - Práce a dodávky PSV</t>
  </si>
  <si>
    <t xml:space="preserve">    711 - Izolace proti vodě, vlhkosti a plynům</t>
  </si>
  <si>
    <t>VRN - Vedlejší rozpočtové náklady</t>
  </si>
  <si>
    <t>SOUPIS PRACÍ</t>
  </si>
  <si>
    <t>PČ</t>
  </si>
  <si>
    <t>MJ</t>
  </si>
  <si>
    <t>Množství</t>
  </si>
  <si>
    <t>J. materiál [CZK]</t>
  </si>
  <si>
    <t>J. montáž [CZK]</t>
  </si>
  <si>
    <t>Cenová soustava</t>
  </si>
  <si>
    <t>J.cena [CZK]</t>
  </si>
  <si>
    <t>Materiál celkem [CZK]</t>
  </si>
  <si>
    <t>Montáž celkem [CZK]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</si>
  <si>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</si>
  <si>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</si>
  <si>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</si>
  <si>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</si>
  <si>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</si>
  <si>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</si>
  <si>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</si>
  <si>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</si>
  <si>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</si>
  <si>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</si>
  <si>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</si>
  <si>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57</t>
  </si>
  <si>
    <t>K</t>
  </si>
  <si>
    <t>121101102</t>
  </si>
  <si>
    <t>Sejmutí ornice s přemístěním na vzdálenost do 100 m</t>
  </si>
  <si>
    <t>m3</t>
  </si>
  <si>
    <t>4</t>
  </si>
  <si>
    <t>-271259035</t>
  </si>
  <si>
    <t>PP</t>
  </si>
  <si>
    <t>P</t>
  </si>
  <si>
    <t>Poznámka k položce:
sejmutí ornice tl. 20cm</t>
  </si>
  <si>
    <t>VV</t>
  </si>
  <si>
    <t>odečet z výkresu B.1.2 Situace</t>
  </si>
  <si>
    <t>141*0,2</t>
  </si>
  <si>
    <t>Součet</t>
  </si>
  <si>
    <t>58</t>
  </si>
  <si>
    <t>122201102</t>
  </si>
  <si>
    <t>Odkopávky a prokopávky nezapažené v hornině tř. 3 objem do 1000 m3</t>
  </si>
  <si>
    <t>CS ÚRS 2016 01</t>
  </si>
  <si>
    <t>2053316723</t>
  </si>
  <si>
    <t>Odkopávky a prokopávky nezapažené s přehozením výkopku na vzdálenost do 3 m nebo s naložením na dopravní prostředek v hornině tř. 3 přes 100 do 1 000 m3</t>
  </si>
  <si>
    <t>Poznámka k položce:
odkopávka na úroveň zemní pláně pod vozovkou, parkovacím stáním, dlážděnou plochou, pod chodníkem a ve volných plochách</t>
  </si>
  <si>
    <t>odkopávky pod vozovkou, parkovacím stáním, dlážděnou plochou</t>
  </si>
  <si>
    <t>0,15*91</t>
  </si>
  <si>
    <t>0,17*19</t>
  </si>
  <si>
    <t>0,27*(585+3)</t>
  </si>
  <si>
    <t>odkopávky ve volných plochách</t>
  </si>
  <si>
    <t>0,27*44,5</t>
  </si>
  <si>
    <t>0,1*5</t>
  </si>
  <si>
    <t>odkopávky pod chodníkem</t>
  </si>
  <si>
    <t>0,1*14</t>
  </si>
  <si>
    <t>59</t>
  </si>
  <si>
    <t>132101201</t>
  </si>
  <si>
    <t>Hloubení rýh š do 2000 mm v hornině tř. 1 a 2 objemu do 100 m3</t>
  </si>
  <si>
    <t>-1246686958</t>
  </si>
  <si>
    <t>Poznámka k položce:
rýhy pro přípojky</t>
  </si>
  <si>
    <t>10,5*1,0*1,5</t>
  </si>
  <si>
    <t>60</t>
  </si>
  <si>
    <t>132101101</t>
  </si>
  <si>
    <t>Hloubení rýh šířky do 600 mm v hornině tř. 1 a 2 objemu do 100 m3</t>
  </si>
  <si>
    <t>-1538237752</t>
  </si>
  <si>
    <t>Poznámka k položce:
rýhy pro drenáže</t>
  </si>
  <si>
    <t>94*0,6*0,6</t>
  </si>
  <si>
    <t>61</t>
  </si>
  <si>
    <t>174101101</t>
  </si>
  <si>
    <t>Zásyp jam, šachet rýh nebo kolem objektů sypaninou se zhutněním</t>
  </si>
  <si>
    <t>CS ÚRS 2014 01</t>
  </si>
  <si>
    <t>-1665003846</t>
  </si>
  <si>
    <t>Zásyp sypaninou z jakékoliv horniny s uložením výkopku ve vrstvách se zhutněním jam, šachet, rýh nebo kolem objektů v těchto vykopávkách</t>
  </si>
  <si>
    <t>Poznámka k položce:
zpětný zásyp</t>
  </si>
  <si>
    <t>zásyp rýh</t>
  </si>
  <si>
    <t>0,75*15,75</t>
  </si>
  <si>
    <t>zásyp kolem objektů</t>
  </si>
  <si>
    <t>0,17*3,5</t>
  </si>
  <si>
    <t>0,27*0,7</t>
  </si>
  <si>
    <t>0,35*43</t>
  </si>
  <si>
    <t>0,65*9</t>
  </si>
  <si>
    <t>0,08*29,5</t>
  </si>
  <si>
    <t>62</t>
  </si>
  <si>
    <t>162301102</t>
  </si>
  <si>
    <t>Vodorovné přemístění do 1000 m výkopku/sypaniny z horniny tř. 1 až 4</t>
  </si>
  <si>
    <t>-272202206</t>
  </si>
  <si>
    <t>Vodorovné přemístění výkopku nebo sypaniny po suchu na obvyklém dopravním prostředku, bez naložení výkopku, avšak se složením bez rozhrnutí z horniny tř. 1 až 4 na vzdálenost přes 500 do 1 000 m</t>
  </si>
  <si>
    <t>Poznámka k položce:
odvoz zeminy na skládku do 1km</t>
  </si>
  <si>
    <t>(28,2-25,3)+189,555+15,75+33,84-35,857</t>
  </si>
  <si>
    <t>63</t>
  </si>
  <si>
    <t>162701109</t>
  </si>
  <si>
    <t>Příplatek k vodorovnému přemístění výkopku/sypaniny z horniny tř. 1 až 4 ZKD 1000 m přes 10000 m</t>
  </si>
  <si>
    <t>1176633737</t>
  </si>
  <si>
    <t>Poznámka k položce:
odvoz na skládku 14km, celkem 15km</t>
  </si>
  <si>
    <t>206,188*14</t>
  </si>
  <si>
    <t>64</t>
  </si>
  <si>
    <t>171201999</t>
  </si>
  <si>
    <t>Poplatek za uložení výkopku na skládku</t>
  </si>
  <si>
    <t>t</t>
  </si>
  <si>
    <t>-1214609085</t>
  </si>
  <si>
    <t>Poznámka k položce:
poplatek za skládku</t>
  </si>
  <si>
    <t>(206,188-2,9)*1,5</t>
  </si>
  <si>
    <t>90</t>
  </si>
  <si>
    <t>167103101</t>
  </si>
  <si>
    <t>Nakládání výkopku ze zemin schopných zúrodnění</t>
  </si>
  <si>
    <t>CS ÚRS 2017 01</t>
  </si>
  <si>
    <t>-367078190</t>
  </si>
  <si>
    <t>Nakládání neulehlého výkopku z hromad zeminy schopné zúrodnění</t>
  </si>
  <si>
    <t>Poznámka k položce:
ozelenění</t>
  </si>
  <si>
    <t>126,5*0,2</t>
  </si>
  <si>
    <t>91</t>
  </si>
  <si>
    <t>181006113</t>
  </si>
  <si>
    <t>Rozprostření zemin tl vrstvy do 0,2 m schopných zúrodnění v rovině a sklonu do 1:5</t>
  </si>
  <si>
    <t>m2</t>
  </si>
  <si>
    <t>-1717119308</t>
  </si>
  <si>
    <t>Rozprostření zemin schopných zúrodnění v rovině a ve sklonu do 1:5, tloušťka vrstvy přes 0,15 do 0,20 m</t>
  </si>
  <si>
    <t>Poznámka k položce:
ozelenění volných ploch ornice tl. 20cm</t>
  </si>
  <si>
    <t>126,5</t>
  </si>
  <si>
    <t>65</t>
  </si>
  <si>
    <t>181951102</t>
  </si>
  <si>
    <t>Úprava pláně v hornině tř. 1 až 4 se zhutněním</t>
  </si>
  <si>
    <t>2107163144</t>
  </si>
  <si>
    <t>Úprava pláně vyrovnáním výškových rozdílů v hornině tř. 1 až 4 se zhutněním</t>
  </si>
  <si>
    <t>Poznámka k položce:
zhutnění zemní pláně</t>
  </si>
  <si>
    <t>126,5+3,85+539+6,75+203,75+20,5+2</t>
  </si>
  <si>
    <t>11</t>
  </si>
  <si>
    <t>Zemní práce - přípravné a přidružené práce</t>
  </si>
  <si>
    <t>75</t>
  </si>
  <si>
    <t>919735112</t>
  </si>
  <si>
    <t>Řezání stávajícího živičného krytu hl do 100 mm</t>
  </si>
  <si>
    <t>m</t>
  </si>
  <si>
    <t>3</t>
  </si>
  <si>
    <t>-366679914</t>
  </si>
  <si>
    <t>Poznámka k položce:
odřezání hran pro navázání</t>
  </si>
  <si>
    <t>76</t>
  </si>
  <si>
    <t>113202111</t>
  </si>
  <si>
    <t>Vytrhání obrub krajníků obrubníků stojatých</t>
  </si>
  <si>
    <t>CS ÚRS 2015 01</t>
  </si>
  <si>
    <t>-992229479</t>
  </si>
  <si>
    <t>Vytrhání obrub s vybouráním lože, s přemístěním hmot na skládku na vzdálenost do 3 m nebo s naložením na dopravní prostředek z krajníků nebo obrubníků stojatých</t>
  </si>
  <si>
    <t>Poznámka k položce:
odstranění betonového obrubníku</t>
  </si>
  <si>
    <t>79</t>
  </si>
  <si>
    <t>113203111</t>
  </si>
  <si>
    <t>Vytrhání obrub z dlažebních kostek</t>
  </si>
  <si>
    <t>CS ÚRS 2019 01</t>
  </si>
  <si>
    <t>913767409</t>
  </si>
  <si>
    <t>Vytrhání obrub  s vybouráním lože, s přemístěním hmot na skládku na vzdálenost do 3 m nebo s naložením na dopravní prostředek z dlažebních kostek</t>
  </si>
  <si>
    <t>78</t>
  </si>
  <si>
    <t>358315114/R</t>
  </si>
  <si>
    <t>Bourání stoky kompletní nebo otvorů z prostého betonu plochy do 4 m2</t>
  </si>
  <si>
    <t>1173886440</t>
  </si>
  <si>
    <t>Bourání stoky kompletní nebo vybourání otvorů průřezové plochy do 4 m2 ve stokách ze zdiva z prostého betonu</t>
  </si>
  <si>
    <t>Poznámka k položce:
odstranění uliční vpusti komplet</t>
  </si>
  <si>
    <t>0,5*0,5*1,5*1</t>
  </si>
  <si>
    <t>117</t>
  </si>
  <si>
    <t>899101211</t>
  </si>
  <si>
    <t>Demontáž poklopů litinových nebo ocelových včetně rámů hmotnosti do 50 kg</t>
  </si>
  <si>
    <t>kus</t>
  </si>
  <si>
    <t>1142494647</t>
  </si>
  <si>
    <t>Demontáž poklopů litinových a ocelových včetně rámů, hmotnosti jednotlivě do 50 kg</t>
  </si>
  <si>
    <t>Poznámka k položce:
demontáž poklopů na kanalizaci</t>
  </si>
  <si>
    <t>121</t>
  </si>
  <si>
    <t>899331111</t>
  </si>
  <si>
    <t>Výšková úprava uličního vstupu nebo vpusti do 200 mm zvýšením poklopu</t>
  </si>
  <si>
    <t>1830593139</t>
  </si>
  <si>
    <t>Výšková úprava uličního vstupu nebo vpusti do 200 mm  zvýšením poklopu</t>
  </si>
  <si>
    <t>119</t>
  </si>
  <si>
    <t>899101111</t>
  </si>
  <si>
    <t>Osazení poklopů litinových nebo ocelových včetně rámů hmotnosti do 50 kg</t>
  </si>
  <si>
    <t>-404859923</t>
  </si>
  <si>
    <t xml:space="preserve">Poznámka k položce:
výšková úprava poklopů </t>
  </si>
  <si>
    <t>120</t>
  </si>
  <si>
    <t>M</t>
  </si>
  <si>
    <t>552414020/R</t>
  </si>
  <si>
    <t>poklop litinový bez odvětrání DN600, D400 vč. rámu, s pantem, bez zámku</t>
  </si>
  <si>
    <t>8</t>
  </si>
  <si>
    <t>1652522750</t>
  </si>
  <si>
    <t>Revizní šachty a dvorní vpusti systém Wavin - kanalizační šachty revizní šachty "TEGRA" 425 poklopy litinové 425/40t plný do teleskopu</t>
  </si>
  <si>
    <t>82</t>
  </si>
  <si>
    <t>113154124/R1</t>
  </si>
  <si>
    <t>Frézování živičného krytu tl 120 mm pruh š 1 m pl do 500 m2 bez překážek v trase</t>
  </si>
  <si>
    <t>687313395</t>
  </si>
  <si>
    <t>Frézování živičného podkladu nebo krytu  s naložením na dopravní prostředek plochy do 500 m2 bez překážek v trase pruhu šířky přes 0,5 m do 1 m, tloušťky vrstvy 100 mm</t>
  </si>
  <si>
    <t>Poznámka k položce:
frézování živičné vozovky tl. 12cm</t>
  </si>
  <si>
    <t>86</t>
  </si>
  <si>
    <t>113107171</t>
  </si>
  <si>
    <t>Odstranění podkladu z betonu prostého tl 150 mm strojně pl přes 50 do 200 m2</t>
  </si>
  <si>
    <t>-1100198452</t>
  </si>
  <si>
    <t>Odstranění podkladů nebo krytů strojně plochy jednotlivě přes 50 m2 do 200 m2 s přemístěním hmot na skládku na vzdálenost do 20 m nebo s naložením na dopravní prostředek z betonu prostého, o tl. vrstvy přes 100 do 150 mm</t>
  </si>
  <si>
    <t>Poznámka k položce:
odstranění betonové plochy tl. 10cm</t>
  </si>
  <si>
    <t>84</t>
  </si>
  <si>
    <t>113107162</t>
  </si>
  <si>
    <t>Odstranění podkladu z kameniva drceného tl 200 mm strojně pl přes 50 do 200 m2</t>
  </si>
  <si>
    <t>1788301668</t>
  </si>
  <si>
    <t>Odstranění podkladů nebo krytů strojně plochy jednotlivě přes 50 m2 do 200 m2 s přemístěním hmot na skládku na vzdálenost do 20 m nebo s naložením na dopravní prostředek z kameniva hrubého drceného, o tl. vrstvy přes 100 do 200 mm</t>
  </si>
  <si>
    <t>Poznámka k položce:
odstranění podkladu vozovky a betonové plochy tl. 20cm</t>
  </si>
  <si>
    <t>91+19</t>
  </si>
  <si>
    <t>87</t>
  </si>
  <si>
    <t>113107222</t>
  </si>
  <si>
    <t>Odstranění podkladu z kameniva drceného tl 200 mm strojně pl přes 200 m2</t>
  </si>
  <si>
    <t>-1040140061</t>
  </si>
  <si>
    <t>Odstranění podkladů nebo krytů strojně plochy jednotlivě přes 200 m2 s přemístěním hmot na skládku na vzdálenost do 20 m nebo s naložením na dopravní prostředek z kameniva hrubého drceného, o tl. vrstvy přes 100 do 200 mm</t>
  </si>
  <si>
    <t>Poznámka k položce:
odstranění štěrkové plochy tl. 20cm</t>
  </si>
  <si>
    <t>235+388</t>
  </si>
  <si>
    <t>88</t>
  </si>
  <si>
    <t>113106121</t>
  </si>
  <si>
    <t>Rozebrání dlažeb z betonových nebo kamenných dlaždic komunikací pro pěší ručně</t>
  </si>
  <si>
    <t>1848641205</t>
  </si>
  <si>
    <t>Rozebrání dlažeb komunikací pro pěší s přemístěním hmot na skládku na vzdálenost do 3 m nebo s naložením na dopravní prostředek s ložem z kameniva nebo živice a s jakoukoliv výplní spár ručně z betonových nebo kameninových dlaždic, desek nebo tvarovek</t>
  </si>
  <si>
    <t>Poznámka k položce:
odstranění dlažby chodníku</t>
  </si>
  <si>
    <t>89</t>
  </si>
  <si>
    <t>113107312</t>
  </si>
  <si>
    <t>Odstranění podkladu z kameniva těženého tl 200 mm strojně pl do 50 m2</t>
  </si>
  <si>
    <t>-1441750840</t>
  </si>
  <si>
    <t>Odstranění podkladů nebo krytů strojně plochy jednotlivě do 50 m2 s přemístěním hmot na skládku na vzdálenost do 3 m nebo s naložením na dopravní prostředek z kameniva těženého, o tl. vrstvy přes 100 do 200 mm</t>
  </si>
  <si>
    <t>Poznámka k položce:
odstranění podkladu chodníku tl. 15cm</t>
  </si>
  <si>
    <t>93</t>
  </si>
  <si>
    <t>997221551</t>
  </si>
  <si>
    <t>Vodorovná doprava suti ze sypkých materiálů do 1 km</t>
  </si>
  <si>
    <t>1439828689</t>
  </si>
  <si>
    <t>Poznámka k položce:
odvoz suti na skládku 1km</t>
  </si>
  <si>
    <t>94</t>
  </si>
  <si>
    <t>997221559</t>
  </si>
  <si>
    <t>Příplatek ZKD 1 km u vodorovné dopravy suti ze sypkých materiálů</t>
  </si>
  <si>
    <t>2066718401</t>
  </si>
  <si>
    <t>Poznámka k položce:
odvoz suti na skládku 14km, celkem 15km</t>
  </si>
  <si>
    <t>(277,621-0,46)*14</t>
  </si>
  <si>
    <t>95</t>
  </si>
  <si>
    <t>997221845</t>
  </si>
  <si>
    <t>Poplatek za uložení odpadu z asfaltových povrchů na skládce (skládkovné)</t>
  </si>
  <si>
    <t>-1819110117</t>
  </si>
  <si>
    <t>23,296</t>
  </si>
  <si>
    <t>96</t>
  </si>
  <si>
    <t>997221855</t>
  </si>
  <si>
    <t>Poplatek za uložení odpadu z kameniva na skládce (skládkovné)</t>
  </si>
  <si>
    <t>-30976143</t>
  </si>
  <si>
    <t>Poplatek za uložení stavebního odpadu na skládce (skládkovné) z kameniva</t>
  </si>
  <si>
    <t>12,505-0,46+31,9+180,67+5,1</t>
  </si>
  <si>
    <t>97</t>
  </si>
  <si>
    <t>997221815</t>
  </si>
  <si>
    <t>Poplatek za uložení betonového odpadu na skládce (skládkovné)</t>
  </si>
  <si>
    <t>949853690</t>
  </si>
  <si>
    <t>Poplatek za uložení stavebního odpadu na skládce (skládkovné) betonového</t>
  </si>
  <si>
    <t>12,505+6,175+4,335</t>
  </si>
  <si>
    <t>98</t>
  </si>
  <si>
    <t>997221825</t>
  </si>
  <si>
    <t>Poplatek za uložení na skládce (skládkovné) stavebního odpadu železobetonového kód odpadu 170 101</t>
  </si>
  <si>
    <t>CS ÚRS 2018 01</t>
  </si>
  <si>
    <t>1956879973</t>
  </si>
  <si>
    <t>Poplatek za uložení stavebního odpadu na skládce (skládkovné) z armovaného betonu zatříděného do Katalogu odpadů pod kódem 170 101</t>
  </si>
  <si>
    <t>0,825+0,05</t>
  </si>
  <si>
    <t>111</t>
  </si>
  <si>
    <t>Zemní práce - sanace</t>
  </si>
  <si>
    <t>66</t>
  </si>
  <si>
    <t>122201101</t>
  </si>
  <si>
    <t>Odkopávky a prokopávky nezapažené v hornině tř. 3 objem do 100 m3</t>
  </si>
  <si>
    <t>-971350292</t>
  </si>
  <si>
    <t>Odkopávky a prokopávky nezapažené s přehozením výkopku na vzdálenost do 3 m nebo s naložením na dopravní prostředek v hornině tř. 3 do 100 m3</t>
  </si>
  <si>
    <t>Poznámka k položce:
odkopávka na úroveň parapláně pod dlážděnou vozovkou a dlážděnou plochou, stáním pro kontejnery</t>
  </si>
  <si>
    <t>dlážděná vozovka a dlážděná plocha</t>
  </si>
  <si>
    <t>0,53*539</t>
  </si>
  <si>
    <t>67</t>
  </si>
  <si>
    <t>-1330237513</t>
  </si>
  <si>
    <t>Poznámka k položce:
odvoz výkopku  do 1km, mezideponie, skládka</t>
  </si>
  <si>
    <t>68</t>
  </si>
  <si>
    <t>-1152717179</t>
  </si>
  <si>
    <t>Poznámka k položce:
odvoz výkopku na skládku 14km, celkem do 15km</t>
  </si>
  <si>
    <t>285,67*14</t>
  </si>
  <si>
    <t>69</t>
  </si>
  <si>
    <t>171201999.1</t>
  </si>
  <si>
    <t>-173497394</t>
  </si>
  <si>
    <t>285,67*1,5</t>
  </si>
  <si>
    <t>70</t>
  </si>
  <si>
    <t>4519711121</t>
  </si>
  <si>
    <t>Položení podkladní vrstvy z geotextilie s uchycením</t>
  </si>
  <si>
    <t>1340076917</t>
  </si>
  <si>
    <t>Poznámka k položce:
zřízení geotextilie pod dlážděnou vozovkou, dlážděnou plochou, parkovacím stáním a stáním pod kontejnery</t>
  </si>
  <si>
    <t>dlážděná vozovka, dlážděná plocha, parkovací stání, stání pod kontejnery</t>
  </si>
  <si>
    <t>539+210,5</t>
  </si>
  <si>
    <t>71</t>
  </si>
  <si>
    <t>693111720_R</t>
  </si>
  <si>
    <t>geotextilie 300 g/m2 do š 8,8 m</t>
  </si>
  <si>
    <t>-1661311499</t>
  </si>
  <si>
    <t>textilie GEOFILTEX 63 63/30 ÚV stabilizace 300 g/m2 do š 8,8 m</t>
  </si>
  <si>
    <t>Poznámka k položce:
geotextilie netkaná 300g/m2</t>
  </si>
  <si>
    <t>749,5*1,1</t>
  </si>
  <si>
    <t>72</t>
  </si>
  <si>
    <t>564871111</t>
  </si>
  <si>
    <t>Podklad ze štěrkodrtě ŠD tl 250 mm</t>
  </si>
  <si>
    <t>1443406162</t>
  </si>
  <si>
    <t>Podklad ze štěrkodrti ŠD  s rozprostřením a zhutněním, po zhutnění tl. 250 mm</t>
  </si>
  <si>
    <t>73</t>
  </si>
  <si>
    <t>564971313</t>
  </si>
  <si>
    <t>Podklad z betonového recyklátu tl 230 mm</t>
  </si>
  <si>
    <t>82908778</t>
  </si>
  <si>
    <t>Podklad nebo podsyp z betonového recyklátu  s rozprostřením a zhutněním, po zhutnění tl. 230 mm</t>
  </si>
  <si>
    <t>74</t>
  </si>
  <si>
    <t>58331201</t>
  </si>
  <si>
    <t>štěrkopísek netříděný</t>
  </si>
  <si>
    <t>1903895894</t>
  </si>
  <si>
    <t>Poznámka k položce:
ochranná vrstva geotextílie</t>
  </si>
  <si>
    <t>749,5*0,05*1,8</t>
  </si>
  <si>
    <t>Zakládání</t>
  </si>
  <si>
    <t>55</t>
  </si>
  <si>
    <t>212752212</t>
  </si>
  <si>
    <t>Trativod z drenážních trubek plastových flexibilních D do 100 mm včetně lože otevřený výkop</t>
  </si>
  <si>
    <t>772783222</t>
  </si>
  <si>
    <t>Poznámka k položce:
trativod</t>
  </si>
  <si>
    <t>21+16+23+23+11</t>
  </si>
  <si>
    <t>56</t>
  </si>
  <si>
    <t>286112230/R</t>
  </si>
  <si>
    <t>trubka drenážní flexibilní D 100 mm</t>
  </si>
  <si>
    <t>1028939590</t>
  </si>
  <si>
    <t>trubky z polyvinylchloridu trubky drenážní drenážní systém  PipeLife trubka flexibilní D 100 mm</t>
  </si>
  <si>
    <t xml:space="preserve">Poznámka k položce:
trativod
</t>
  </si>
  <si>
    <t>94*1,1</t>
  </si>
  <si>
    <t>Vodorovné konstrukce</t>
  </si>
  <si>
    <t>54</t>
  </si>
  <si>
    <t>451573111</t>
  </si>
  <si>
    <t>obsyb potrubí trativodu</t>
  </si>
  <si>
    <t>-1048081836</t>
  </si>
  <si>
    <t>Poznámka k položce:
výplň trativodu</t>
  </si>
  <si>
    <t>94*0,25*0,3</t>
  </si>
  <si>
    <t>5</t>
  </si>
  <si>
    <t>Komunikace pozemní</t>
  </si>
  <si>
    <t>577134111</t>
  </si>
  <si>
    <t>Asfaltový beton vrstva obrusná ACO 11 (ABS) tř. I tl 40 mm š do 3 m z nemodifikovaného asfaltu</t>
  </si>
  <si>
    <t>1263760090</t>
  </si>
  <si>
    <t>Asfaltový beton vrstva obrusná ACO 11 (ABS) s rozprostřením a se zhutněním z nemodifikovaného asfaltu v pruhu šířky do 3 m tř. I, po zhutnění tl. 40 mm</t>
  </si>
  <si>
    <t>Poznámka k položce:
netuhá vozovka - napojení</t>
  </si>
  <si>
    <t>3,85*1</t>
  </si>
  <si>
    <t>573211111</t>
  </si>
  <si>
    <t>Postřik živičný spojovací z asfaltu v množství do 0,70 kg/m2</t>
  </si>
  <si>
    <t>1120724532</t>
  </si>
  <si>
    <t>565165111</t>
  </si>
  <si>
    <t>Asfaltový beton vrstva podkladní ACP 16 (obalované kamenivo OKS) tl 80 mm š do 3 m</t>
  </si>
  <si>
    <t>-699390294</t>
  </si>
  <si>
    <t>Asfaltový beton vrstva podkladní ACP 16 (obalované kamenivo střednězrnné - OKS) s rozprostřením a zhutněním v pruhu šířky do 3 m, po zhutnění tl. 80 mm</t>
  </si>
  <si>
    <t>6</t>
  </si>
  <si>
    <t>573111112</t>
  </si>
  <si>
    <t>Postřik živičný infiltrační s posypem z asfaltu množství 1 kg/m2</t>
  </si>
  <si>
    <t>1959134877</t>
  </si>
  <si>
    <t>Postřik infiltrační PI z asfaltu silničního s posypem kamenivem, v množství 1,00 kg/m2</t>
  </si>
  <si>
    <t>Poznámka k položce:
asfaltová vozovka - napojení</t>
  </si>
  <si>
    <t>7</t>
  </si>
  <si>
    <t>567122114</t>
  </si>
  <si>
    <t>Podklad ze směsi stmelené cementem SC C 8/10 (KSC I) tl 150 mm</t>
  </si>
  <si>
    <t>-1256943995</t>
  </si>
  <si>
    <t>Podklad ze směsi stmelené cementem SC bez dilatačních spár, s rozprostřením a zhutněním SC C 8/10 (KSC I), po zhutnění tl. 150 mm</t>
  </si>
  <si>
    <t>564861111</t>
  </si>
  <si>
    <t>Podklad ze štěrkodrtě ŠD tl 200 mm</t>
  </si>
  <si>
    <t>1483456517</t>
  </si>
  <si>
    <t>Podklad ze štěrkodrti ŠD s rozprostřením a zhutněním, po zhutnění tl. 200 mm</t>
  </si>
  <si>
    <t xml:space="preserve">Poznámka k položce:
netuhá vozovka - napojení
</t>
  </si>
  <si>
    <t>596212213</t>
  </si>
  <si>
    <t>Kladení zámkové dlažby pozemních komunikací tl 80 mm skupiny A pl přes 300 m2</t>
  </si>
  <si>
    <t>-644075902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</si>
  <si>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př</t>
  </si>
  <si>
    <t>Poznámka k položce:
dlážděná vozovka a dlážděná plocha,vyhrazené stání,  stání pro kontejnery</t>
  </si>
  <si>
    <t>dlážděná vozovka</t>
  </si>
  <si>
    <t>160</t>
  </si>
  <si>
    <t>dlážděná plocha</t>
  </si>
  <si>
    <t>345</t>
  </si>
  <si>
    <t>stání pro kontejnery</t>
  </si>
  <si>
    <t>18,5</t>
  </si>
  <si>
    <t>vyhrazené stání</t>
  </si>
  <si>
    <t>15,5</t>
  </si>
  <si>
    <t>13</t>
  </si>
  <si>
    <t>59245030</t>
  </si>
  <si>
    <t>dlažba skladebná betonová 200x200x80mm přírodní</t>
  </si>
  <si>
    <t>1160270517</t>
  </si>
  <si>
    <t>Poznámka k položce:
dlážděná vozovka a dlážděná plocha,vyhrazené stání</t>
  </si>
  <si>
    <t>(160+345+15,5)*1,03</t>
  </si>
  <si>
    <t>14</t>
  </si>
  <si>
    <t>59245004</t>
  </si>
  <si>
    <t>dlažba skladebná betonová 200x200x80mm barevná</t>
  </si>
  <si>
    <t>1295654791</t>
  </si>
  <si>
    <t>Poznámka k položce:
stání pro kontejnery</t>
  </si>
  <si>
    <t>18,5*1,03</t>
  </si>
  <si>
    <t>567132115</t>
  </si>
  <si>
    <t>Podklad ze směsi stmelené cementem SC C 8/10 (KSC I) tl 200 mm</t>
  </si>
  <si>
    <t>-1873282441</t>
  </si>
  <si>
    <t>Podklad ze směsi stmelené cementem SC bez dilatačních spár, s rozprostřením a zhutněním SC C 8/10 (KSC I), po zhutnění tl. 200 mm</t>
  </si>
  <si>
    <t>16</t>
  </si>
  <si>
    <t>564851111</t>
  </si>
  <si>
    <t>Podklad ze štěrkodrtě ŠD tl 150 mm</t>
  </si>
  <si>
    <t>359089393</t>
  </si>
  <si>
    <t>Podklad ze štěrkodrti ŠD  s rozprostřením a zhutněním, po zhutnění tl. 150 mm</t>
  </si>
  <si>
    <t>26</t>
  </si>
  <si>
    <t>596212210</t>
  </si>
  <si>
    <t>Kladení zámkové dlažby pozemních komunikací tl 80 mm skupiny A pl do 50 m2</t>
  </si>
  <si>
    <t>591720124</t>
  </si>
  <si>
    <t>Kladení dlažby z betonových zámkových dlaždic pozemních komunikací s ložem z kameniva těženého nebo drceného tl. do 50 mm, s vyplněním spár, s dvojitým hutněním vibrováním a se smetením přebytečného materiálu na krajnici tl. 80 mm skupiny A, pro plochy do</t>
  </si>
  <si>
    <t>Poznámka k položce:
oddělení parkovacích stání kontrastní dlažbou tl. 8cm - červené barvy</t>
  </si>
  <si>
    <t>0,1*4,5*15</t>
  </si>
  <si>
    <t>27</t>
  </si>
  <si>
    <t>59245005</t>
  </si>
  <si>
    <t>dlažba skladebná betonová 200x100x80mm barevná</t>
  </si>
  <si>
    <t>1742694788</t>
  </si>
  <si>
    <t>6,75*1,03</t>
  </si>
  <si>
    <t>17</t>
  </si>
  <si>
    <t>596412212</t>
  </si>
  <si>
    <t>Kladení dlažby z vegetačních tvárnic pozemních komunikací tl 80 mm do 300 m2</t>
  </si>
  <si>
    <t>1002259663</t>
  </si>
  <si>
    <t>Kladení dlažby z betonových vegetačních dlaždic pozemních komunikací  s ložem z kameniva těženého nebo drceného tl. do 50 mm, s vyplněním spár a vegetačních otvorů, s hutněním vibrováním tl. 80 mm, pro plochy přes 100 do 300 m2</t>
  </si>
  <si>
    <t>Poznámka k položce:
dlážděné parkoviště z vegetační dlažby tl. 8cm</t>
  </si>
  <si>
    <t>120,5+90-6,75</t>
  </si>
  <si>
    <t>25</t>
  </si>
  <si>
    <t>59246015/R1</t>
  </si>
  <si>
    <t>dlažba betonová vegetační 20x20x8cm(17x17x8cm)</t>
  </si>
  <si>
    <t>-279191865</t>
  </si>
  <si>
    <t>dlažba plošná betonová vegetační 500x500x80mm</t>
  </si>
  <si>
    <t>betonová vegetační dlažba čtvercového tvaru 17x17x8cm s distančními nálisky vymezující spáry o šířce 3cm(20x20x8cm)</t>
  </si>
  <si>
    <t>203,75*1,03</t>
  </si>
  <si>
    <t>24</t>
  </si>
  <si>
    <t>10371500</t>
  </si>
  <si>
    <t>substrát pro trávníky VL</t>
  </si>
  <si>
    <t>-1605079356</t>
  </si>
  <si>
    <t>výplň mezer v zatravňovacím pásu - substrátem podíl 27,5% plochy</t>
  </si>
  <si>
    <t>203,75*0,275*0,08</t>
  </si>
  <si>
    <t>92</t>
  </si>
  <si>
    <t>005724150</t>
  </si>
  <si>
    <t>osivo směs travní parková směs exclusive</t>
  </si>
  <si>
    <t>kg</t>
  </si>
  <si>
    <t>-620631701</t>
  </si>
  <si>
    <t>osiva pícnin směsi travní balení obvykle 25 kg parková směs exclusive (10 kg)</t>
  </si>
  <si>
    <t>0,025*56,031</t>
  </si>
  <si>
    <t>18</t>
  </si>
  <si>
    <t>28323006/R</t>
  </si>
  <si>
    <t>jemná síť z PE textílie o gramáži 24g/m²</t>
  </si>
  <si>
    <t>1197136167</t>
  </si>
  <si>
    <t>210,5*1,1</t>
  </si>
  <si>
    <t>22</t>
  </si>
  <si>
    <t>10364101/R1</t>
  </si>
  <si>
    <t>zemina vhodná do podsypné vrstvy zatravňovacích parkovacích pásů</t>
  </si>
  <si>
    <t>1638355425</t>
  </si>
  <si>
    <t>zemina pro terénní úpravy -  ornice</t>
  </si>
  <si>
    <t>podkladová vrstva tl. 20cm v zatravňovacím pásu - směs zeminy podíl 30%</t>
  </si>
  <si>
    <t>210,5*0,20*1,50*0,3</t>
  </si>
  <si>
    <t>20</t>
  </si>
  <si>
    <t>58344171</t>
  </si>
  <si>
    <t>štěrkodrť frakce 0-32</t>
  </si>
  <si>
    <t>-140469867</t>
  </si>
  <si>
    <t xml:space="preserve">Poznámka k položce:
dlážděné parkoviště z vegetační dlažby tl. 8cm
</t>
  </si>
  <si>
    <t>podkladová vrstva tl. 20cm v zatravňovacím pásu - směs drceného kameniva podíl 70%</t>
  </si>
  <si>
    <t>210,5*0,20*1,90*0,7</t>
  </si>
  <si>
    <t>23</t>
  </si>
  <si>
    <t>-152536500</t>
  </si>
  <si>
    <t>28</t>
  </si>
  <si>
    <t>596211110</t>
  </si>
  <si>
    <t>Kladení zámkové dlažby komunikací pro pěší tl 60 mm skupiny A pl do 50 m2</t>
  </si>
  <si>
    <t>109934053</t>
  </si>
  <si>
    <t xml:space="preserve">Kladení dlažby z betonových zámkových dlaždic komunikací pro pěší s ložem z kameniva těženého nebo drceného tl. do 40 mm, s vyplněním spár s dvojitým hutněním, vibrováním a se smetením přebytečného materiálu na krajnici tl. 60 mm skupiny A, pro plochy do </t>
  </si>
  <si>
    <t>Poznámka k položce:
dlážděný chodník tl. 6cm</t>
  </si>
  <si>
    <t>20,5</t>
  </si>
  <si>
    <t>29</t>
  </si>
  <si>
    <t>59245021</t>
  </si>
  <si>
    <t>dlažba skladebná betonová 200x200x60mm přírodní</t>
  </si>
  <si>
    <t>1645416925</t>
  </si>
  <si>
    <t>20,5*1,03</t>
  </si>
  <si>
    <t>30</t>
  </si>
  <si>
    <t>-105354295</t>
  </si>
  <si>
    <t>31</t>
  </si>
  <si>
    <t>596211110.1</t>
  </si>
  <si>
    <t>-1691508570</t>
  </si>
  <si>
    <t>Poznámka k položce:
reliéfní dlažba</t>
  </si>
  <si>
    <t>32</t>
  </si>
  <si>
    <t>592451190</t>
  </si>
  <si>
    <t>dlažba zámková  slepecká 20x10x6 cm barevná</t>
  </si>
  <si>
    <t>-2046314671</t>
  </si>
  <si>
    <t>2*1,03</t>
  </si>
  <si>
    <t>33</t>
  </si>
  <si>
    <t>-331920442</t>
  </si>
  <si>
    <t>Trubní vedení</t>
  </si>
  <si>
    <t>50</t>
  </si>
  <si>
    <t>871313121</t>
  </si>
  <si>
    <t>Montáž potrubí z kanalizačních trub z PVC otevřený výkop sklon do 20 % DN 150</t>
  </si>
  <si>
    <t>-406808690</t>
  </si>
  <si>
    <t>Poznámka k položce:
přípojky vpustí a žlabu DN 150</t>
  </si>
  <si>
    <t>4+6,5</t>
  </si>
  <si>
    <t>51</t>
  </si>
  <si>
    <t>286148010/R</t>
  </si>
  <si>
    <t>trubka kanalizační  potrubí DN 150/6m</t>
  </si>
  <si>
    <t>-1221322159</t>
  </si>
  <si>
    <t>trubky z polypropylénu a kombinované systém Wavin korugované potrubí SN10 X-STREAM potrubí s hrdlem - cena včetně těsnění PP potrubí DN 150/6m</t>
  </si>
  <si>
    <t>10,5/6*1,1</t>
  </si>
  <si>
    <t>52</t>
  </si>
  <si>
    <t>935113111</t>
  </si>
  <si>
    <t>Osazení odvodňovacího polymerbetonového žlabu s krycím roštem šířky do 200 mm</t>
  </si>
  <si>
    <t>-1404420458</t>
  </si>
  <si>
    <t>Osazení odvodňovacího žlabu s krycím roštem  polymerbetonového šířky do 200 mm</t>
  </si>
  <si>
    <t>Poznámka k položce:
osazení polymerbetonového žlabu</t>
  </si>
  <si>
    <t>14,5+16</t>
  </si>
  <si>
    <t>53</t>
  </si>
  <si>
    <t>59227006/R01</t>
  </si>
  <si>
    <t>polymerbetonový žlab DM2000, D400, vč. přílsušenství</t>
  </si>
  <si>
    <t>sestava</t>
  </si>
  <si>
    <t>255629241</t>
  </si>
  <si>
    <t>žlab odvodňovací polymerbetonový se spádem dna 0,5%, 1000x130x155/160 mm</t>
  </si>
  <si>
    <t>Poznámka k položce:
polymerbetonový žlab 1 a 2 délky celkem 30,5m komplet dodávka</t>
  </si>
  <si>
    <t>Ž1 + Ž2: 30,5m</t>
  </si>
  <si>
    <t>Odvodňovací systém Monoblock PD200V D400, komplet dodávka</t>
  </si>
  <si>
    <t>4 KS ACO Drain PD200V - čelní stěna, typ 0.0, přírodní zbarvení 450,00 Kč 1 800,00 Kč</t>
  </si>
  <si>
    <t>2 KS ACO Drain PD200V - vpust DN150; D400; přírodní 5 112,00 Kč 10 224,00 Kč</t>
  </si>
  <si>
    <t>3 KS ACO Drain PD200V - 0.1 50cm revizní díl; D400; přírodní 4 428,00 Kč 13 284,00 Kč</t>
  </si>
  <si>
    <t>28 KS ACO DRAIN PD200V - 0.0 100cm D400, přírodní zbarvení 3 222,00 Kč 90 216,00 Kč</t>
  </si>
  <si>
    <t>Cena celková: 115 524,00 Kč</t>
  </si>
  <si>
    <t>9</t>
  </si>
  <si>
    <t>Ostatní konstrukce a práce, bourání</t>
  </si>
  <si>
    <t>37</t>
  </si>
  <si>
    <t>599141111_R</t>
  </si>
  <si>
    <t>Vyplnění spár živičnou zálivkou</t>
  </si>
  <si>
    <t>1080434491</t>
  </si>
  <si>
    <t>Vyplnění spár mezi silničními dílci jakékoliv tloušťky živičnou zálivkou</t>
  </si>
  <si>
    <t>Poznámka k položce:
zalití spár živ. zálivkou</t>
  </si>
  <si>
    <t>38</t>
  </si>
  <si>
    <t>916131113</t>
  </si>
  <si>
    <t>Osazení silničního obrubníku betonového ležatého s boční opěrou do lože z betonu prostého</t>
  </si>
  <si>
    <t>1098329624</t>
  </si>
  <si>
    <t>Poznámka k položce:
osazení silničního obrubníku 15/25cm,  přechodového, nízkého, zaobleného</t>
  </si>
  <si>
    <t>betonový obrubník 15/25cm</t>
  </si>
  <si>
    <t>30+5+53</t>
  </si>
  <si>
    <t>betonový obrubník 15/15cm</t>
  </si>
  <si>
    <t>3,5</t>
  </si>
  <si>
    <t>přechodový obrubník</t>
  </si>
  <si>
    <t>oblouk vnější R=0,5m(L=0,78m)</t>
  </si>
  <si>
    <t>0,78*2</t>
  </si>
  <si>
    <t>39</t>
  </si>
  <si>
    <t>592174650_R</t>
  </si>
  <si>
    <t>obrubník betonový silniční 100x15x25 cm</t>
  </si>
  <si>
    <t>1182039423</t>
  </si>
  <si>
    <t>obrubníky betonové a železobetonové obrubník silniční Standard   100 x 15 x 25</t>
  </si>
  <si>
    <t>Poznámka k položce:
betonový obrubník 15/25cm</t>
  </si>
  <si>
    <t>88*1,03</t>
  </si>
  <si>
    <t>40</t>
  </si>
  <si>
    <t>592174680_R</t>
  </si>
  <si>
    <t>obrubník betonový silniční nájezdový 100x15x15 cm</t>
  </si>
  <si>
    <t>1942347524</t>
  </si>
  <si>
    <t>obrubníky betonové a železobetonové obrubník silniční nájezdový Standard   100 x 15 x 15</t>
  </si>
  <si>
    <t>Poznámka k položce:
betonový obrubník 15/15cm</t>
  </si>
  <si>
    <t>3,5*1,03</t>
  </si>
  <si>
    <t>41</t>
  </si>
  <si>
    <t>592174690_R</t>
  </si>
  <si>
    <t>obrubník betonový silniční přechodový L + P 100x15x15-25 cm</t>
  </si>
  <si>
    <t>212765527</t>
  </si>
  <si>
    <t>obrubníky betonové a železobetonové obrubník silniční přechodový L + P Standard   100 x 15 x 15-25</t>
  </si>
  <si>
    <t>Poznámka k položce:
obrubník přechodový</t>
  </si>
  <si>
    <t>42</t>
  </si>
  <si>
    <t>59217035</t>
  </si>
  <si>
    <t>obrubník betonový obloukový vnější 780x150x250mm</t>
  </si>
  <si>
    <t>2016946222</t>
  </si>
  <si>
    <t>0,78*2*1,03</t>
  </si>
  <si>
    <t>34</t>
  </si>
  <si>
    <t>916231213</t>
  </si>
  <si>
    <t>Osazení chodníkového obrubníku betonového stojatého s boční opěrou do lože z betonu prostého</t>
  </si>
  <si>
    <t>1528162018</t>
  </si>
  <si>
    <t>Poznámka k položce:
osazení chodníkové obruby
10/25cm</t>
  </si>
  <si>
    <t>9+4,5+24+23,5+4</t>
  </si>
  <si>
    <t>36</t>
  </si>
  <si>
    <t>59217017</t>
  </si>
  <si>
    <t>obrubník betonový chodníkový 1000x100x250mm</t>
  </si>
  <si>
    <t>817952688</t>
  </si>
  <si>
    <t>Poznámka k položce:
obrubník 10/25cm</t>
  </si>
  <si>
    <t>65*1,03</t>
  </si>
  <si>
    <t>916111123</t>
  </si>
  <si>
    <t>Osazení obruby z drobných kostek s boční opěrou do lože z betonu prostého</t>
  </si>
  <si>
    <t>608914002</t>
  </si>
  <si>
    <t>Poznámka k položce:
osazení obruby z kostky kamenné 10/10cm(dvouřádek)</t>
  </si>
  <si>
    <t>2+2</t>
  </si>
  <si>
    <t>583801100</t>
  </si>
  <si>
    <t>kostka dlažební drobná, žula, I.jakost, velikost 10 cm</t>
  </si>
  <si>
    <t>252546444</t>
  </si>
  <si>
    <t>Poznámka k položce:
2x řádek kostka kamenná 10/10cm</t>
  </si>
  <si>
    <t>2*0,2/5,2</t>
  </si>
  <si>
    <t>Doplňující konstrukce a práce pozemních komunikací, letišť a ploch</t>
  </si>
  <si>
    <t>43</t>
  </si>
  <si>
    <t>914111111</t>
  </si>
  <si>
    <t>Montáž svislé dopravní značky do velikosti 1 m2 objímkami na sloupek nebo konzolu</t>
  </si>
  <si>
    <t>CS ÚRS 2013 01</t>
  </si>
  <si>
    <t>-1607352065</t>
  </si>
  <si>
    <t>Poznámka k položce:
osazení dopravních značek</t>
  </si>
  <si>
    <t>44</t>
  </si>
  <si>
    <t>914511111</t>
  </si>
  <si>
    <t>Montáž sloupku dopravních značek délky do 3,5 m s betonovým základem</t>
  </si>
  <si>
    <t>943384940</t>
  </si>
  <si>
    <t>Montáž sloupku dopravních značek  délky do 3,5 m do betonového základu</t>
  </si>
  <si>
    <t>45</t>
  </si>
  <si>
    <t>404452350</t>
  </si>
  <si>
    <t>sloupek Al 60 - 350</t>
  </si>
  <si>
    <t>1121393535</t>
  </si>
  <si>
    <t>Poznámka k položce:
sloupky</t>
  </si>
  <si>
    <t>47</t>
  </si>
  <si>
    <t>40444256</t>
  </si>
  <si>
    <t>značka dopravní svislá FeZn NK 500 x 700 mm</t>
  </si>
  <si>
    <t>1519889095</t>
  </si>
  <si>
    <t>Poznámka k položce:
svislé dopravní značení IP12</t>
  </si>
  <si>
    <t>48</t>
  </si>
  <si>
    <t>915131111</t>
  </si>
  <si>
    <t>Vodorovné dopravní značení bílou barvou přechody pro chodce, šipky, symboly</t>
  </si>
  <si>
    <t>445962315</t>
  </si>
  <si>
    <t>Poznámka k položce:
vodorovné značení - bílá barva</t>
  </si>
  <si>
    <t>vodorovné dopravní značení V10f</t>
  </si>
  <si>
    <t>1*1,1</t>
  </si>
  <si>
    <t>99</t>
  </si>
  <si>
    <t>Přesun hmot a manipulace se sutí</t>
  </si>
  <si>
    <t>49</t>
  </si>
  <si>
    <t>998225111</t>
  </si>
  <si>
    <t>Přesun hmot pro pozemní komunikace s krytem z kamene, monolitickým betonovým nebo živičným</t>
  </si>
  <si>
    <t>444742920</t>
  </si>
  <si>
    <t>PSV</t>
  </si>
  <si>
    <t>Práce a dodávky PSV</t>
  </si>
  <si>
    <t>711</t>
  </si>
  <si>
    <t>Izolace proti vodě, vlhkosti a plynům</t>
  </si>
  <si>
    <t>783000111/R</t>
  </si>
  <si>
    <t>Provedení izolace proti zemní vlhkosti pásy na sucho</t>
  </si>
  <si>
    <t>465188810</t>
  </si>
  <si>
    <t>Zakrývání konstrukcí včetně pozdějšího odkrytí svislých ploch olepením páskou nebo fólií</t>
  </si>
  <si>
    <t>Poznámka k položce:
nopová fólie</t>
  </si>
  <si>
    <t>45+6,5</t>
  </si>
  <si>
    <t>100</t>
  </si>
  <si>
    <t>283230420/R</t>
  </si>
  <si>
    <t>fólie izolační zemní drenážní</t>
  </si>
  <si>
    <t>1065896687</t>
  </si>
  <si>
    <t>Fólie z polyetylénu a jednoduché výrobky z nich fólie multifunkční profilované (nopové) Guttabeta N, protivlhkostní a drenážní fólie 0,5 x 20 m</t>
  </si>
  <si>
    <t>51,5*0,5</t>
  </si>
  <si>
    <t>VRN</t>
  </si>
  <si>
    <t>Vedlejší rozpočtové náklady</t>
  </si>
  <si>
    <t>101</t>
  </si>
  <si>
    <t>012103001</t>
  </si>
  <si>
    <t>Geodetické práce před výstavbou</t>
  </si>
  <si>
    <t>soubor</t>
  </si>
  <si>
    <t>262144</t>
  </si>
  <si>
    <t>1113626534</t>
  </si>
  <si>
    <t>Průzkumné, geodetické a projektové práce geodetické práce před výstavbou</t>
  </si>
  <si>
    <t>102</t>
  </si>
  <si>
    <t>012103101</t>
  </si>
  <si>
    <t>Vytýčení inženýrských sítí</t>
  </si>
  <si>
    <t>-705269399</t>
  </si>
  <si>
    <t>103</t>
  </si>
  <si>
    <t>012203001</t>
  </si>
  <si>
    <t>Geodetické práce při provádění stavby</t>
  </si>
  <si>
    <t>-670291894</t>
  </si>
  <si>
    <t>Průzkumné, geodetické a projektové práce geodetické práce při provádění stavby</t>
  </si>
  <si>
    <t>104</t>
  </si>
  <si>
    <t>012303001</t>
  </si>
  <si>
    <t>Geodetické práce po výstavbě</t>
  </si>
  <si>
    <t>-664843381</t>
  </si>
  <si>
    <t>Průzkumné, geodetické a projektové práce geodetické práce po výstavbě</t>
  </si>
  <si>
    <t>105</t>
  </si>
  <si>
    <t>013254001</t>
  </si>
  <si>
    <t>Dokumentace skutečného provedení stavby</t>
  </si>
  <si>
    <t>-1723483430</t>
  </si>
  <si>
    <t>Průzkumné, geodetické a projektové práce projektové práce dokumentace stavby (výkresová a textová) skutečného provedení stavby</t>
  </si>
  <si>
    <t>106</t>
  </si>
  <si>
    <t>013284001</t>
  </si>
  <si>
    <t>Náklady na zpracování a vedení dokumentu KZP</t>
  </si>
  <si>
    <t>-973645487</t>
  </si>
  <si>
    <t>107</t>
  </si>
  <si>
    <t>013254101</t>
  </si>
  <si>
    <t>Monitoring průběhu výstavby</t>
  </si>
  <si>
    <t>-426370543</t>
  </si>
  <si>
    <t>108</t>
  </si>
  <si>
    <t>043103001</t>
  </si>
  <si>
    <t xml:space="preserve">Náklady na provedení zkoušek, revizí a měření </t>
  </si>
  <si>
    <t>-1560933387</t>
  </si>
  <si>
    <t>109</t>
  </si>
  <si>
    <t>049103001</t>
  </si>
  <si>
    <t>Náklady na inženýrskou činnost zhotovitele vzniklé v souvislosti s realizací stavby</t>
  </si>
  <si>
    <t>-1882050304</t>
  </si>
  <si>
    <t>Inženýrská činnost zkoušky a ostatní měření inženýrská činnost ostatní náklady vzniklé v souvislosti s realizací stavby</t>
  </si>
  <si>
    <t>110</t>
  </si>
  <si>
    <t>049203001</t>
  </si>
  <si>
    <t>Náklady na činnost, zkoušky a měření stanovené zvláštními předpisy</t>
  </si>
  <si>
    <t>-3817011</t>
  </si>
  <si>
    <t>Inženýrská činnost zkoušky a ostatní měření inženýrská činnost ostatní náklady stanovené zvláštními předpisy</t>
  </si>
  <si>
    <t>090001002</t>
  </si>
  <si>
    <t>Ostatní náklady vyplývající ze znění SOD a VOP</t>
  </si>
  <si>
    <t>-1156138852</t>
  </si>
  <si>
    <t>Základní rozdělení průvodních činností a nákladů ostatní náklady</t>
  </si>
  <si>
    <t>112</t>
  </si>
  <si>
    <t>030001001</t>
  </si>
  <si>
    <t>Náklady na zřízení zařízení staveniště v souladu s ZOV</t>
  </si>
  <si>
    <t>1024</t>
  </si>
  <si>
    <t>979183942</t>
  </si>
  <si>
    <t>Základní rozdělení průvodních činností a nákladů zařízení staveniště</t>
  </si>
  <si>
    <t>113</t>
  </si>
  <si>
    <t>030001002</t>
  </si>
  <si>
    <t>Náklady na provoz a údržbu zařízení staveniště</t>
  </si>
  <si>
    <t>440269071</t>
  </si>
  <si>
    <t>114</t>
  </si>
  <si>
    <t>039001003</t>
  </si>
  <si>
    <t>Zrušení zařízení staveniště</t>
  </si>
  <si>
    <t>2046605808</t>
  </si>
  <si>
    <t>Hlavní tituly průvodních činností a nákladů zařízení staveniště zrušení zařízení staveniště</t>
  </si>
  <si>
    <t>115</t>
  </si>
  <si>
    <t>041403002</t>
  </si>
  <si>
    <t>Náklady na zajištění kolektivní bezpečnosti osob</t>
  </si>
  <si>
    <t>-48840589</t>
  </si>
  <si>
    <t>Náklady zhotovitele na zajištění kolektivní bezpečnosti osob pohybyjících se po staveništi:</t>
  </si>
  <si>
    <t>116</t>
  </si>
  <si>
    <t>079002001</t>
  </si>
  <si>
    <t>Ostatní provozní vlivy</t>
  </si>
  <si>
    <t>-127754828</t>
  </si>
  <si>
    <t>SO 801 - SADOVÉ ÚPRAVY</t>
  </si>
  <si>
    <t>ing .Hana Tomaštíková</t>
  </si>
  <si>
    <t>HSV - Pracovní operace - Výsadba</t>
  </si>
  <si>
    <t xml:space="preserve">    S - Specifikace</t>
  </si>
  <si>
    <t>Pracovní operace - Výsadba</t>
  </si>
  <si>
    <t>R1</t>
  </si>
  <si>
    <t>Plochy a příprava území</t>
  </si>
  <si>
    <t>-372402620</t>
  </si>
  <si>
    <t>Hloubení jamek pro vysazování rostlin v zemině tř.1 až 4 s výměnou půdy z 50% v rovině nebo na svahu do 1:5, objemu do 0,002 m3</t>
  </si>
  <si>
    <t>S</t>
  </si>
  <si>
    <t>Specifikace</t>
  </si>
  <si>
    <t>S.1</t>
  </si>
  <si>
    <t>Rostlinný materiál</t>
  </si>
  <si>
    <t>-1348985618</t>
  </si>
  <si>
    <t>S.2</t>
  </si>
  <si>
    <t>Ostatní materiál</t>
  </si>
  <si>
    <t>-667226008</t>
  </si>
  <si>
    <t>ROZPOČET  - ZALOŽENÍ VÝSADEB</t>
  </si>
  <si>
    <t>Pracovní operace</t>
  </si>
  <si>
    <t>Poř. číslo</t>
  </si>
  <si>
    <t>Ceníková položka</t>
  </si>
  <si>
    <t>Jedn.</t>
  </si>
  <si>
    <t>Cena / jednotka</t>
  </si>
  <si>
    <t>CENA (Kč)</t>
  </si>
  <si>
    <t>823 - 1  Plochy a úprava území</t>
  </si>
  <si>
    <r>
      <t>Hloubení jamek bez výměny půdy přes 0,4 do 1,0 m</t>
    </r>
    <r>
      <rPr>
        <vertAlign val="superscript"/>
        <sz val="10"/>
        <rFont val="Arial CE"/>
        <family val="2"/>
      </rPr>
      <t xml:space="preserve">3 </t>
    </r>
  </si>
  <si>
    <t>ks</t>
  </si>
  <si>
    <t>Výsadba dřevin s balem v rovině při průměru balu do 800 mm včetně zalití</t>
  </si>
  <si>
    <t>Mulčování kůrou při tloušťce mulče 100 mm</t>
  </si>
  <si>
    <r>
      <t>m</t>
    </r>
    <r>
      <rPr>
        <vertAlign val="superscript"/>
        <sz val="10"/>
        <rFont val="Arial CE"/>
        <family val="2"/>
      </rPr>
      <t>2</t>
    </r>
  </si>
  <si>
    <t>Ukotvení dřeviny třemi kůly při délce do 3 m</t>
  </si>
  <si>
    <t>Hnojení umělým hnojivem k jednotl. rostlinám</t>
  </si>
  <si>
    <t>Zhotovení obalu kmene z juty v jedné vrstvě</t>
  </si>
  <si>
    <t>Zhotovení závlahové mísy u solitérních dřevin do 1 m</t>
  </si>
  <si>
    <r>
      <t>Hloubení jamek pro výsadbu keřů do 0,002 m</t>
    </r>
    <r>
      <rPr>
        <vertAlign val="superscript"/>
        <sz val="10"/>
        <rFont val="Arial CE"/>
        <family val="2"/>
      </rPr>
      <t>3</t>
    </r>
  </si>
  <si>
    <t>Výsadba rostlin s balem do 200 mm a se zalitím</t>
  </si>
  <si>
    <t xml:space="preserve">Založení záhonu v rovině </t>
  </si>
  <si>
    <t>spec.</t>
  </si>
  <si>
    <t xml:space="preserve">Dovoz a úprava koruny stromů </t>
  </si>
  <si>
    <t>Chemické odplevelení postřikem na široko 2x</t>
  </si>
  <si>
    <t>Založení parkového trávníku výsevem v rovině</t>
  </si>
  <si>
    <t>Plošná úprava terénu souvislé plochy do 500 m2</t>
  </si>
  <si>
    <t>Srovnávací řez po výsadbě</t>
  </si>
  <si>
    <t>Plochy a úprava území celkem :</t>
  </si>
  <si>
    <t xml:space="preserve"> Specifikace</t>
  </si>
  <si>
    <t>Gleditsia triacanthos Sunburst (14-16)</t>
  </si>
  <si>
    <t>Cotoneaster dammeri Coral Beauty (25+)</t>
  </si>
  <si>
    <t>Cotoneaster procumbens Queen of Carpets (20+)</t>
  </si>
  <si>
    <t>Koeficient ztrát 1,1</t>
  </si>
  <si>
    <t>Rostlinný materiál celkem</t>
  </si>
  <si>
    <t>Kůl dřevěný, přírodní, d=250 cm, 3 ks/strom</t>
  </si>
  <si>
    <t xml:space="preserve">Příčka z půlené kulatiny,d=30 cm, 3 ks/strom </t>
  </si>
  <si>
    <t>Popruh na  vyvazování šíře 3 cm, 3m/strom</t>
  </si>
  <si>
    <t>Juta na bandáž kmene, šíře 15 cm, 3m/strom</t>
  </si>
  <si>
    <t>Travní semeno</t>
  </si>
  <si>
    <t>Silvamix forte</t>
  </si>
  <si>
    <t xml:space="preserve">Kůra na mulč (+ dovoz) </t>
  </si>
  <si>
    <r>
      <t>m</t>
    </r>
    <r>
      <rPr>
        <vertAlign val="superscript"/>
        <sz val="10"/>
        <rFont val="Arial CE"/>
        <family val="2"/>
      </rPr>
      <t>3</t>
    </r>
  </si>
  <si>
    <t>Herbicid totální pro přípravu záhonů</t>
  </si>
  <si>
    <t>Koeficient ztrát 1,01</t>
  </si>
  <si>
    <t>Ostatní materiál celkem</t>
  </si>
  <si>
    <t xml:space="preserve"> Rekapitulace</t>
  </si>
  <si>
    <t>Objekt celkem (bez DPH)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</si>
</sst>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164" formatCode="#,##0.00%"/>
    <numFmt numFmtId="165" formatCode="dd\.mm\.yyyy"/>
    <numFmt numFmtId="166" formatCode="#,##0.00000"/>
    <numFmt numFmtId="167" formatCode="#,##0.000"/>
  </numFmts>
  <fonts count="43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800080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sz val="8"/>
      <color rgb="FF3366FF"/>
      <name val="Arial CE"/>
      <family val="2"/>
    </font>
    <font>
      <b/>
      <sz val="14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sz val="7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  <font>
      <b/>
      <sz val="16"/>
      <name val="Arial CE"/>
      <family val="2"/>
    </font>
    <font>
      <vertAlign val="superscript"/>
      <sz val="10"/>
      <name val="Arial CE"/>
      <family val="2"/>
    </font>
  </fonts>
  <fills count="7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C0C0C0"/>
        <bgColor indexed="64"/>
      </patternFill>
    </fill>
  </fills>
  <borders count="61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 style="hair">
        <color rgb="FF969696"/>
      </top>
      <bottom/>
    </border>
    <border>
      <left style="hair">
        <color rgb="FF969696"/>
      </left>
      <right/>
      <top/>
      <bottom/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 style="thin"/>
      <top style="medium"/>
      <bottom style="medium"/>
    </border>
    <border>
      <left style="medium"/>
      <right style="thin"/>
      <top style="thin"/>
      <bottom/>
    </border>
    <border>
      <left style="thin"/>
      <right style="thin"/>
      <top style="thin"/>
      <bottom/>
    </border>
    <border>
      <left style="thin"/>
      <right style="medium"/>
      <top style="thin"/>
      <bottom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medium"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/>
      <right/>
      <top style="medium"/>
      <bottom style="thin"/>
    </border>
    <border>
      <left/>
      <right style="medium"/>
      <top style="medium"/>
      <bottom style="thin"/>
    </border>
    <border>
      <left/>
      <right/>
      <top/>
      <bottom style="medium"/>
    </border>
    <border>
      <left/>
      <right style="medium"/>
      <top/>
      <bottom style="medium"/>
    </border>
    <border>
      <left style="medium"/>
      <right style="medium"/>
      <top/>
      <bottom style="medium"/>
    </border>
    <border>
      <left style="medium"/>
      <right/>
      <top style="medium"/>
      <bottom style="medium"/>
    </border>
    <border>
      <left style="medium"/>
      <right style="medium"/>
      <top style="medium"/>
      <bottom style="medium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medium"/>
      <right/>
      <top style="medium"/>
      <bottom style="thin"/>
    </border>
    <border>
      <left style="medium"/>
      <right/>
      <top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40" fillId="0" borderId="0" applyNumberFormat="0" applyFill="0" applyBorder="0" applyAlignment="0" applyProtection="0"/>
  </cellStyleXfs>
  <cellXfs count="378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Font="1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vertical="center"/>
    </xf>
    <xf numFmtId="0" fontId="13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5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6" fillId="0" borderId="0" xfId="0" applyFont="1" applyAlignment="1">
      <alignment horizontal="left" vertical="center"/>
    </xf>
    <xf numFmtId="0" fontId="2" fillId="0" borderId="0" xfId="0" applyFont="1" applyAlignment="1">
      <alignment horizontal="left" vertical="top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0" fontId="0" fillId="0" borderId="4" xfId="0" applyBorder="1"/>
    <xf numFmtId="0" fontId="0" fillId="0" borderId="3" xfId="0" applyFont="1" applyBorder="1" applyAlignment="1">
      <alignment vertical="center"/>
    </xf>
    <xf numFmtId="0" fontId="18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0" xfId="0" applyFont="1" applyAlignment="1">
      <alignment horizontal="right" vertical="center"/>
    </xf>
    <xf numFmtId="0" fontId="2" fillId="0" borderId="3" xfId="0" applyFont="1" applyBorder="1" applyAlignment="1">
      <alignment vertical="center"/>
    </xf>
    <xf numFmtId="0" fontId="0" fillId="3" borderId="0" xfId="0" applyFont="1" applyFill="1" applyAlignment="1">
      <alignment vertical="center"/>
    </xf>
    <xf numFmtId="0" fontId="5" fillId="3" borderId="6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0" fontId="5" fillId="3" borderId="7" xfId="0" applyFont="1" applyFill="1" applyBorder="1" applyAlignment="1">
      <alignment horizontal="center" vertical="center"/>
    </xf>
    <xf numFmtId="0" fontId="20" fillId="0" borderId="4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8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18" fillId="0" borderId="0" xfId="0" applyFont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23" fillId="4" borderId="0" xfId="0" applyFont="1" applyFill="1" applyAlignment="1">
      <alignment horizontal="center" vertical="center"/>
    </xf>
    <xf numFmtId="0" fontId="24" fillId="0" borderId="13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4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vertical="center"/>
    </xf>
    <xf numFmtId="0" fontId="5" fillId="0" borderId="3" xfId="0" applyFont="1" applyBorder="1" applyAlignment="1">
      <alignment vertical="center"/>
    </xf>
    <xf numFmtId="0" fontId="25" fillId="0" borderId="0" xfId="0" applyFont="1" applyAlignment="1">
      <alignment horizontal="left" vertical="center"/>
    </xf>
    <xf numFmtId="0" fontId="25" fillId="0" borderId="0" xfId="0" applyFont="1" applyAlignment="1">
      <alignment vertical="center"/>
    </xf>
    <xf numFmtId="4" fontId="25" fillId="0" borderId="0" xfId="0" applyNumberFormat="1" applyFont="1" applyAlignment="1">
      <alignment vertical="center"/>
    </xf>
    <xf numFmtId="0" fontId="5" fillId="0" borderId="0" xfId="0" applyFont="1" applyAlignment="1">
      <alignment horizontal="center" vertical="center"/>
    </xf>
    <xf numFmtId="4" fontId="16" fillId="0" borderId="17" xfId="0" applyNumberFormat="1" applyFont="1" applyBorder="1" applyAlignment="1">
      <alignment horizontal="right" vertical="center"/>
    </xf>
    <xf numFmtId="4" fontId="16" fillId="0" borderId="0" xfId="0" applyNumberFormat="1" applyFont="1" applyBorder="1" applyAlignment="1">
      <alignment horizontal="right" vertical="center"/>
    </xf>
    <xf numFmtId="4" fontId="21" fillId="0" borderId="0" xfId="0" applyNumberFormat="1" applyFont="1" applyBorder="1" applyAlignment="1">
      <alignment vertical="center"/>
    </xf>
    <xf numFmtId="166" fontId="21" fillId="0" borderId="0" xfId="0" applyNumberFormat="1" applyFont="1" applyBorder="1" applyAlignment="1">
      <alignment vertical="center"/>
    </xf>
    <xf numFmtId="4" fontId="21" fillId="0" borderId="12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0" fontId="26" fillId="0" borderId="0" xfId="0" applyFont="1" applyAlignment="1">
      <alignment horizontal="left" vertical="center"/>
    </xf>
    <xf numFmtId="0" fontId="27" fillId="0" borderId="0" xfId="20" applyFont="1" applyAlignment="1">
      <alignment horizontal="center" vertical="center"/>
    </xf>
    <xf numFmtId="0" fontId="6" fillId="0" borderId="3" xfId="0" applyFont="1" applyBorder="1" applyAlignment="1">
      <alignment vertical="center"/>
    </xf>
    <xf numFmtId="0" fontId="28" fillId="0" borderId="0" xfId="0" applyFont="1" applyAlignment="1">
      <alignment vertical="center"/>
    </xf>
    <xf numFmtId="0" fontId="29" fillId="0" borderId="0" xfId="0" applyFont="1" applyAlignment="1">
      <alignment vertical="center"/>
    </xf>
    <xf numFmtId="0" fontId="4" fillId="0" borderId="0" xfId="0" applyFont="1" applyAlignment="1">
      <alignment horizontal="center" vertical="center"/>
    </xf>
    <xf numFmtId="4" fontId="30" fillId="0" borderId="17" xfId="0" applyNumberFormat="1" applyFont="1" applyBorder="1" applyAlignment="1">
      <alignment vertical="center"/>
    </xf>
    <xf numFmtId="4" fontId="30" fillId="0" borderId="0" xfId="0" applyNumberFormat="1" applyFont="1" applyBorder="1" applyAlignment="1">
      <alignment vertical="center"/>
    </xf>
    <xf numFmtId="166" fontId="30" fillId="0" borderId="0" xfId="0" applyNumberFormat="1" applyFont="1" applyBorder="1" applyAlignment="1">
      <alignment vertical="center"/>
    </xf>
    <xf numFmtId="4" fontId="30" fillId="0" borderId="12" xfId="0" applyNumberFormat="1" applyFont="1" applyBorder="1" applyAlignment="1">
      <alignment vertical="center"/>
    </xf>
    <xf numFmtId="0" fontId="6" fillId="0" borderId="0" xfId="0" applyFont="1" applyAlignment="1">
      <alignment horizontal="left" vertical="center"/>
    </xf>
    <xf numFmtId="4" fontId="30" fillId="0" borderId="18" xfId="0" applyNumberFormat="1" applyFont="1" applyBorder="1" applyAlignment="1">
      <alignment vertical="center"/>
    </xf>
    <xf numFmtId="4" fontId="30" fillId="0" borderId="19" xfId="0" applyNumberFormat="1" applyFont="1" applyBorder="1" applyAlignment="1">
      <alignment vertical="center"/>
    </xf>
    <xf numFmtId="166" fontId="30" fillId="0" borderId="19" xfId="0" applyNumberFormat="1" applyFont="1" applyBorder="1" applyAlignment="1">
      <alignment vertical="center"/>
    </xf>
    <xf numFmtId="4" fontId="30" fillId="0" borderId="20" xfId="0" applyNumberFormat="1" applyFont="1" applyBorder="1" applyAlignment="1">
      <alignment vertical="center"/>
    </xf>
    <xf numFmtId="0" fontId="0" fillId="0" borderId="0" xfId="0" applyProtection="1">
      <protection locked="0"/>
    </xf>
    <xf numFmtId="0" fontId="0" fillId="0" borderId="2" xfId="0" applyBorder="1" applyProtection="1">
      <protection locked="0"/>
    </xf>
    <xf numFmtId="0" fontId="31" fillId="0" borderId="0" xfId="0" applyFont="1" applyAlignment="1">
      <alignment horizontal="left" vertical="center"/>
    </xf>
    <xf numFmtId="0" fontId="0" fillId="0" borderId="0" xfId="0" applyFont="1" applyAlignment="1" applyProtection="1">
      <alignment vertical="center"/>
      <protection locked="0"/>
    </xf>
    <xf numFmtId="0" fontId="2" fillId="0" borderId="0" xfId="0" applyFont="1" applyAlignment="1" applyProtection="1">
      <alignment horizontal="left" vertical="center"/>
      <protection locked="0"/>
    </xf>
    <xf numFmtId="0" fontId="3" fillId="0" borderId="0" xfId="0" applyFont="1" applyAlignment="1" applyProtection="1">
      <alignment horizontal="left" vertical="center"/>
      <protection locked="0"/>
    </xf>
    <xf numFmtId="165" fontId="3" fillId="0" borderId="0" xfId="0" applyNumberFormat="1" applyFont="1" applyAlignment="1" applyProtection="1">
      <alignment horizontal="left" vertical="center"/>
      <protection locked="0"/>
    </xf>
    <xf numFmtId="0" fontId="0" fillId="0" borderId="3" xfId="0" applyFont="1" applyBorder="1" applyAlignment="1">
      <alignment vertical="center" wrapText="1"/>
    </xf>
    <xf numFmtId="0" fontId="0" fillId="0" borderId="0" xfId="0" applyFont="1" applyAlignment="1" applyProtection="1">
      <alignment vertical="center" wrapText="1"/>
      <protection locked="0"/>
    </xf>
    <xf numFmtId="0" fontId="0" fillId="0" borderId="10" xfId="0" applyFont="1" applyBorder="1" applyAlignment="1" applyProtection="1">
      <alignment vertical="center"/>
      <protection locked="0"/>
    </xf>
    <xf numFmtId="4" fontId="2" fillId="0" borderId="0" xfId="0" applyNumberFormat="1" applyFont="1" applyAlignment="1">
      <alignment vertical="center"/>
    </xf>
    <xf numFmtId="0" fontId="18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right" vertical="center"/>
      <protection locked="0"/>
    </xf>
    <xf numFmtId="0" fontId="22" fillId="0" borderId="0" xfId="0" applyFont="1" applyAlignment="1">
      <alignment horizontal="left" vertical="center"/>
    </xf>
    <xf numFmtId="164" fontId="2" fillId="0" borderId="0" xfId="0" applyNumberFormat="1" applyFont="1" applyAlignment="1" applyProtection="1">
      <alignment horizontal="right" vertical="center"/>
      <protection locked="0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0" fontId="0" fillId="4" borderId="7" xfId="0" applyFont="1" applyFill="1" applyBorder="1" applyAlignment="1" applyProtection="1">
      <alignment vertical="center"/>
      <protection locked="0"/>
    </xf>
    <xf numFmtId="4" fontId="5" fillId="4" borderId="7" xfId="0" applyNumberFormat="1" applyFont="1" applyFill="1" applyBorder="1" applyAlignment="1">
      <alignment vertical="center"/>
    </xf>
    <xf numFmtId="0" fontId="0" fillId="4" borderId="21" xfId="0" applyFont="1" applyFill="1" applyBorder="1" applyAlignment="1">
      <alignment vertical="center"/>
    </xf>
    <xf numFmtId="0" fontId="0" fillId="0" borderId="4" xfId="0" applyFont="1" applyBorder="1" applyAlignment="1" applyProtection="1">
      <alignment vertical="center"/>
      <protection locked="0"/>
    </xf>
    <xf numFmtId="0" fontId="2" fillId="0" borderId="5" xfId="0" applyFont="1" applyBorder="1" applyAlignment="1">
      <alignment horizontal="center" vertical="center"/>
    </xf>
    <xf numFmtId="0" fontId="0" fillId="0" borderId="5" xfId="0" applyFont="1" applyBorder="1" applyAlignment="1" applyProtection="1">
      <alignment vertical="center"/>
      <protection locked="0"/>
    </xf>
    <xf numFmtId="0" fontId="2" fillId="0" borderId="5" xfId="0" applyFont="1" applyBorder="1" applyAlignment="1" applyProtection="1">
      <alignment horizontal="right" vertical="center"/>
      <protection locked="0"/>
    </xf>
    <xf numFmtId="0" fontId="0" fillId="0" borderId="9" xfId="0" applyFont="1" applyBorder="1" applyAlignment="1" applyProtection="1">
      <alignment vertical="center"/>
      <protection locked="0"/>
    </xf>
    <xf numFmtId="0" fontId="0" fillId="0" borderId="2" xfId="0" applyFont="1" applyBorder="1" applyAlignment="1" applyProtection="1">
      <alignment vertical="center"/>
      <protection locked="0"/>
    </xf>
    <xf numFmtId="0" fontId="3" fillId="0" borderId="0" xfId="0" applyFont="1" applyAlignment="1" applyProtection="1">
      <alignment horizontal="left" vertical="center" wrapText="1"/>
      <protection locked="0"/>
    </xf>
    <xf numFmtId="0" fontId="23" fillId="4" borderId="0" xfId="0" applyFont="1" applyFill="1" applyAlignment="1">
      <alignment horizontal="left" vertical="center"/>
    </xf>
    <xf numFmtId="0" fontId="23" fillId="4" borderId="0" xfId="0" applyFont="1" applyFill="1" applyAlignment="1" applyProtection="1">
      <alignment horizontal="right" vertical="center"/>
      <protection locked="0"/>
    </xf>
    <xf numFmtId="0" fontId="23" fillId="4" borderId="0" xfId="0" applyFont="1" applyFill="1" applyAlignment="1">
      <alignment horizontal="right" vertical="center"/>
    </xf>
    <xf numFmtId="0" fontId="32" fillId="0" borderId="0" xfId="0" applyFont="1" applyAlignment="1">
      <alignment horizontal="left" vertical="center"/>
    </xf>
    <xf numFmtId="4" fontId="25" fillId="0" borderId="0" xfId="0" applyNumberFormat="1" applyFont="1" applyAlignment="1" applyProtection="1">
      <alignment vertical="center"/>
      <protection locked="0"/>
    </xf>
    <xf numFmtId="0" fontId="7" fillId="0" borderId="3" xfId="0" applyFont="1" applyBorder="1" applyAlignment="1">
      <alignment vertical="center"/>
    </xf>
    <xf numFmtId="0" fontId="7" fillId="0" borderId="19" xfId="0" applyFont="1" applyBorder="1" applyAlignment="1">
      <alignment horizontal="left" vertical="center"/>
    </xf>
    <xf numFmtId="0" fontId="7" fillId="0" borderId="19" xfId="0" applyFont="1" applyBorder="1" applyAlignment="1">
      <alignment vertical="center"/>
    </xf>
    <xf numFmtId="4" fontId="7" fillId="0" borderId="19" xfId="0" applyNumberFormat="1" applyFont="1" applyBorder="1" applyAlignment="1" applyProtection="1">
      <alignment vertical="center"/>
      <protection locked="0"/>
    </xf>
    <xf numFmtId="4" fontId="7" fillId="0" borderId="19" xfId="0" applyNumberFormat="1" applyFont="1" applyBorder="1" applyAlignment="1">
      <alignment vertical="center"/>
    </xf>
    <xf numFmtId="0" fontId="8" fillId="0" borderId="3" xfId="0" applyFont="1" applyBorder="1" applyAlignment="1">
      <alignment vertical="center"/>
    </xf>
    <xf numFmtId="0" fontId="8" fillId="0" borderId="19" xfId="0" applyFont="1" applyBorder="1" applyAlignment="1">
      <alignment horizontal="left" vertical="center"/>
    </xf>
    <xf numFmtId="0" fontId="8" fillId="0" borderId="19" xfId="0" applyFont="1" applyBorder="1" applyAlignment="1">
      <alignment vertical="center"/>
    </xf>
    <xf numFmtId="4" fontId="8" fillId="0" borderId="19" xfId="0" applyNumberFormat="1" applyFont="1" applyBorder="1" applyAlignment="1" applyProtection="1">
      <alignment vertical="center"/>
      <protection locked="0"/>
    </xf>
    <xf numFmtId="4" fontId="8" fillId="0" borderId="19" xfId="0" applyNumberFormat="1" applyFont="1" applyBorder="1" applyAlignment="1">
      <alignment vertical="center"/>
    </xf>
    <xf numFmtId="0" fontId="0" fillId="0" borderId="3" xfId="0" applyFont="1" applyBorder="1" applyAlignment="1">
      <alignment horizontal="center" vertical="center" wrapText="1"/>
    </xf>
    <xf numFmtId="0" fontId="23" fillId="4" borderId="13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>
      <alignment horizontal="center" vertical="center" wrapText="1"/>
    </xf>
    <xf numFmtId="0" fontId="23" fillId="4" borderId="14" xfId="0" applyFont="1" applyFill="1" applyBorder="1" applyAlignment="1" applyProtection="1">
      <alignment horizontal="center" vertical="center" wrapText="1"/>
      <protection locked="0"/>
    </xf>
    <xf numFmtId="0" fontId="23" fillId="4" borderId="15" xfId="0" applyFont="1" applyFill="1" applyBorder="1" applyAlignment="1">
      <alignment horizontal="center" vertical="center" wrapText="1"/>
    </xf>
    <xf numFmtId="0" fontId="23" fillId="4" borderId="0" xfId="0" applyFont="1" applyFill="1" applyAlignment="1">
      <alignment horizontal="center" vertical="center" wrapText="1"/>
    </xf>
    <xf numFmtId="4" fontId="25" fillId="0" borderId="0" xfId="0" applyNumberFormat="1" applyFont="1" applyAlignment="1">
      <alignment/>
    </xf>
    <xf numFmtId="4" fontId="33" fillId="0" borderId="10" xfId="0" applyNumberFormat="1" applyFont="1" applyBorder="1" applyAlignment="1">
      <alignment/>
    </xf>
    <xf numFmtId="166" fontId="33" fillId="0" borderId="10" xfId="0" applyNumberFormat="1" applyFont="1" applyBorder="1" applyAlignment="1">
      <alignment/>
    </xf>
    <xf numFmtId="166" fontId="33" fillId="0" borderId="11" xfId="0" applyNumberFormat="1" applyFont="1" applyBorder="1" applyAlignment="1">
      <alignment/>
    </xf>
    <xf numFmtId="4" fontId="34" fillId="0" borderId="0" xfId="0" applyNumberFormat="1" applyFont="1" applyAlignment="1">
      <alignment vertical="center"/>
    </xf>
    <xf numFmtId="0" fontId="9" fillId="0" borderId="3" xfId="0" applyFont="1" applyBorder="1" applyAlignment="1">
      <alignment/>
    </xf>
    <xf numFmtId="0" fontId="9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>
      <alignment/>
    </xf>
    <xf numFmtId="0" fontId="9" fillId="0" borderId="17" xfId="0" applyFont="1" applyBorder="1" applyAlignment="1">
      <alignment/>
    </xf>
    <xf numFmtId="0" fontId="9" fillId="0" borderId="0" xfId="0" applyFont="1" applyBorder="1" applyAlignment="1">
      <alignment/>
    </xf>
    <xf numFmtId="4" fontId="9" fillId="0" borderId="0" xfId="0" applyNumberFormat="1" applyFont="1" applyBorder="1" applyAlignment="1">
      <alignment/>
    </xf>
    <xf numFmtId="166" fontId="9" fillId="0" borderId="0" xfId="0" applyNumberFormat="1" applyFont="1" applyBorder="1" applyAlignment="1">
      <alignment/>
    </xf>
    <xf numFmtId="166" fontId="9" fillId="0" borderId="12" xfId="0" applyNumberFormat="1" applyFont="1" applyBorder="1" applyAlignment="1">
      <alignment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8" fillId="0" borderId="0" xfId="0" applyFont="1" applyAlignment="1">
      <alignment horizontal="left"/>
    </xf>
    <xf numFmtId="4" fontId="8" fillId="0" borderId="0" xfId="0" applyNumberFormat="1" applyFont="1" applyAlignment="1">
      <alignment/>
    </xf>
    <xf numFmtId="0" fontId="0" fillId="0" borderId="3" xfId="0" applyFont="1" applyBorder="1" applyAlignment="1" applyProtection="1">
      <alignment vertical="center"/>
      <protection locked="0"/>
    </xf>
    <xf numFmtId="0" fontId="23" fillId="0" borderId="22" xfId="0" applyFont="1" applyBorder="1" applyAlignment="1" applyProtection="1">
      <alignment horizontal="center" vertical="center"/>
      <protection locked="0"/>
    </xf>
    <xf numFmtId="49" fontId="23" fillId="0" borderId="22" xfId="0" applyNumberFormat="1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left" vertical="center" wrapText="1"/>
      <protection locked="0"/>
    </xf>
    <xf numFmtId="0" fontId="23" fillId="0" borderId="22" xfId="0" applyFont="1" applyBorder="1" applyAlignment="1" applyProtection="1">
      <alignment horizontal="center" vertical="center" wrapText="1"/>
      <protection locked="0"/>
    </xf>
    <xf numFmtId="167" fontId="23" fillId="0" borderId="22" xfId="0" applyNumberFormat="1" applyFont="1" applyBorder="1" applyAlignment="1" applyProtection="1">
      <alignment vertical="center"/>
      <protection locked="0"/>
    </xf>
    <xf numFmtId="4" fontId="23" fillId="2" borderId="22" xfId="0" applyNumberFormat="1" applyFont="1" applyFill="1" applyBorder="1" applyAlignment="1" applyProtection="1">
      <alignment vertical="center"/>
      <protection locked="0"/>
    </xf>
    <xf numFmtId="4" fontId="23" fillId="0" borderId="22" xfId="0" applyNumberFormat="1" applyFont="1" applyBorder="1" applyAlignment="1" applyProtection="1">
      <alignment vertical="center"/>
      <protection locked="0"/>
    </xf>
    <xf numFmtId="0" fontId="24" fillId="2" borderId="17" xfId="0" applyFont="1" applyFill="1" applyBorder="1" applyAlignment="1" applyProtection="1">
      <alignment horizontal="left" vertical="center"/>
      <protection locked="0"/>
    </xf>
    <xf numFmtId="0" fontId="24" fillId="0" borderId="0" xfId="0" applyFont="1" applyBorder="1" applyAlignment="1">
      <alignment horizontal="center" vertical="center"/>
    </xf>
    <xf numFmtId="4" fontId="24" fillId="0" borderId="0" xfId="0" applyNumberFormat="1" applyFont="1" applyBorder="1" applyAlignment="1">
      <alignment vertical="center"/>
    </xf>
    <xf numFmtId="166" fontId="24" fillId="0" borderId="0" xfId="0" applyNumberFormat="1" applyFont="1" applyBorder="1" applyAlignment="1">
      <alignment vertical="center"/>
    </xf>
    <xf numFmtId="166" fontId="24" fillId="0" borderId="12" xfId="0" applyNumberFormat="1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35" fillId="0" borderId="0" xfId="0" applyFont="1" applyAlignment="1">
      <alignment horizontal="left" vertical="center"/>
    </xf>
    <xf numFmtId="0" fontId="36" fillId="0" borderId="0" xfId="0" applyFont="1" applyAlignment="1">
      <alignment horizontal="left" vertical="center" wrapText="1"/>
    </xf>
    <xf numFmtId="0" fontId="0" fillId="0" borderId="17" xfId="0" applyFont="1" applyBorder="1" applyAlignment="1">
      <alignment vertical="center"/>
    </xf>
    <xf numFmtId="0" fontId="37" fillId="0" borderId="0" xfId="0" applyFont="1" applyAlignment="1">
      <alignment vertical="center" wrapText="1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0" fontId="10" fillId="0" borderId="0" xfId="0" applyFont="1" applyAlignment="1" applyProtection="1">
      <alignment vertical="center"/>
      <protection locked="0"/>
    </xf>
    <xf numFmtId="0" fontId="10" fillId="0" borderId="17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2" xfId="0" applyFont="1" applyBorder="1" applyAlignment="1">
      <alignment vertical="center"/>
    </xf>
    <xf numFmtId="0" fontId="11" fillId="0" borderId="3" xfId="0" applyFont="1" applyBorder="1" applyAlignment="1">
      <alignment vertical="center"/>
    </xf>
    <xf numFmtId="0" fontId="11" fillId="0" borderId="0" xfId="0" applyFont="1" applyAlignment="1">
      <alignment horizontal="left" vertical="center"/>
    </xf>
    <xf numFmtId="0" fontId="11" fillId="0" borderId="0" xfId="0" applyFont="1" applyAlignment="1">
      <alignment horizontal="left" vertical="center" wrapText="1"/>
    </xf>
    <xf numFmtId="167" fontId="11" fillId="0" borderId="0" xfId="0" applyNumberFormat="1" applyFont="1" applyAlignment="1">
      <alignment vertical="center"/>
    </xf>
    <xf numFmtId="0" fontId="11" fillId="0" borderId="0" xfId="0" applyFont="1" applyAlignment="1" applyProtection="1">
      <alignment vertical="center"/>
      <protection locked="0"/>
    </xf>
    <xf numFmtId="0" fontId="11" fillId="0" borderId="17" xfId="0" applyFont="1" applyBorder="1" applyAlignment="1">
      <alignment vertical="center"/>
    </xf>
    <xf numFmtId="0" fontId="11" fillId="0" borderId="0" xfId="0" applyFont="1" applyBorder="1" applyAlignment="1">
      <alignment vertical="center"/>
    </xf>
    <xf numFmtId="0" fontId="11" fillId="0" borderId="12" xfId="0" applyFont="1" applyBorder="1" applyAlignment="1">
      <alignment vertical="center"/>
    </xf>
    <xf numFmtId="0" fontId="12" fillId="0" borderId="3" xfId="0" applyFont="1" applyBorder="1" applyAlignment="1">
      <alignment vertical="center"/>
    </xf>
    <xf numFmtId="0" fontId="12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 wrapText="1"/>
    </xf>
    <xf numFmtId="167" fontId="12" fillId="0" borderId="0" xfId="0" applyNumberFormat="1" applyFont="1" applyAlignment="1">
      <alignment vertical="center"/>
    </xf>
    <xf numFmtId="0" fontId="12" fillId="0" borderId="0" xfId="0" applyFont="1" applyAlignment="1" applyProtection="1">
      <alignment vertical="center"/>
      <protection locked="0"/>
    </xf>
    <xf numFmtId="0" fontId="12" fillId="0" borderId="17" xfId="0" applyFont="1" applyBorder="1" applyAlignment="1">
      <alignment vertical="center"/>
    </xf>
    <xf numFmtId="0" fontId="12" fillId="0" borderId="0" xfId="0" applyFont="1" applyBorder="1" applyAlignment="1">
      <alignment vertical="center"/>
    </xf>
    <xf numFmtId="0" fontId="12" fillId="0" borderId="12" xfId="0" applyFont="1" applyBorder="1" applyAlignment="1">
      <alignment vertical="center"/>
    </xf>
    <xf numFmtId="0" fontId="38" fillId="0" borderId="22" xfId="0" applyFont="1" applyBorder="1" applyAlignment="1" applyProtection="1">
      <alignment horizontal="center" vertical="center"/>
      <protection locked="0"/>
    </xf>
    <xf numFmtId="49" fontId="38" fillId="0" borderId="22" xfId="0" applyNumberFormat="1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left" vertical="center" wrapText="1"/>
      <protection locked="0"/>
    </xf>
    <xf numFmtId="0" fontId="38" fillId="0" borderId="22" xfId="0" applyFont="1" applyBorder="1" applyAlignment="1" applyProtection="1">
      <alignment horizontal="center" vertical="center" wrapText="1"/>
      <protection locked="0"/>
    </xf>
    <xf numFmtId="167" fontId="38" fillId="0" borderId="22" xfId="0" applyNumberFormat="1" applyFont="1" applyBorder="1" applyAlignment="1" applyProtection="1">
      <alignment vertical="center"/>
      <protection locked="0"/>
    </xf>
    <xf numFmtId="4" fontId="38" fillId="2" borderId="22" xfId="0" applyNumberFormat="1" applyFont="1" applyFill="1" applyBorder="1" applyAlignment="1" applyProtection="1">
      <alignment vertical="center"/>
      <protection locked="0"/>
    </xf>
    <xf numFmtId="0" fontId="39" fillId="0" borderId="22" xfId="0" applyFont="1" applyBorder="1" applyAlignment="1" applyProtection="1">
      <alignment vertical="center"/>
      <protection locked="0"/>
    </xf>
    <xf numFmtId="4" fontId="38" fillId="0" borderId="22" xfId="0" applyNumberFormat="1" applyFont="1" applyBorder="1" applyAlignment="1" applyProtection="1">
      <alignment vertical="center"/>
      <protection locked="0"/>
    </xf>
    <xf numFmtId="0" fontId="39" fillId="0" borderId="3" xfId="0" applyFont="1" applyBorder="1" applyAlignment="1">
      <alignment vertical="center"/>
    </xf>
    <xf numFmtId="0" fontId="38" fillId="2" borderId="17" xfId="0" applyFont="1" applyFill="1" applyBorder="1" applyAlignment="1" applyProtection="1">
      <alignment horizontal="left" vertical="center"/>
      <protection locked="0"/>
    </xf>
    <xf numFmtId="0" fontId="0" fillId="0" borderId="18" xfId="0" applyFont="1" applyBorder="1" applyAlignment="1">
      <alignment vertical="center"/>
    </xf>
    <xf numFmtId="0" fontId="0" fillId="0" borderId="19" xfId="0" applyFont="1" applyBorder="1" applyAlignment="1">
      <alignment vertical="center"/>
    </xf>
    <xf numFmtId="0" fontId="0" fillId="0" borderId="20" xfId="0" applyFont="1" applyBorder="1" applyAlignment="1">
      <alignment vertical="center"/>
    </xf>
    <xf numFmtId="0" fontId="24" fillId="2" borderId="18" xfId="0" applyFont="1" applyFill="1" applyBorder="1" applyAlignment="1" applyProtection="1">
      <alignment horizontal="left" vertical="center"/>
      <protection locked="0"/>
    </xf>
    <xf numFmtId="0" fontId="24" fillId="0" borderId="19" xfId="0" applyFont="1" applyBorder="1" applyAlignment="1">
      <alignment horizontal="center" vertical="center"/>
    </xf>
    <xf numFmtId="4" fontId="24" fillId="0" borderId="19" xfId="0" applyNumberFormat="1" applyFont="1" applyBorder="1" applyAlignment="1">
      <alignment vertical="center"/>
    </xf>
    <xf numFmtId="166" fontId="24" fillId="0" borderId="19" xfId="0" applyNumberFormat="1" applyFont="1" applyBorder="1" applyAlignment="1">
      <alignment vertical="center"/>
    </xf>
    <xf numFmtId="166" fontId="24" fillId="0" borderId="20" xfId="0" applyNumberFormat="1" applyFont="1" applyBorder="1" applyAlignment="1">
      <alignment vertical="center"/>
    </xf>
    <xf numFmtId="0" fontId="18" fillId="0" borderId="23" xfId="0" applyFont="1" applyBorder="1" applyAlignment="1">
      <alignment horizontal="center" vertical="center" wrapText="1"/>
    </xf>
    <xf numFmtId="0" fontId="18" fillId="0" borderId="24" xfId="0" applyFont="1" applyBorder="1" applyAlignment="1">
      <alignment horizontal="center" vertical="center" wrapText="1"/>
    </xf>
    <xf numFmtId="2" fontId="18" fillId="0" borderId="24" xfId="0" applyNumberFormat="1" applyFont="1" applyBorder="1" applyAlignment="1">
      <alignment horizontal="center" vertical="center" wrapText="1"/>
    </xf>
    <xf numFmtId="2" fontId="18" fillId="0" borderId="25" xfId="0" applyNumberFormat="1" applyFont="1" applyBorder="1" applyAlignment="1">
      <alignment horizontal="center" vertical="center" wrapText="1"/>
    </xf>
    <xf numFmtId="0" fontId="0" fillId="0" borderId="26" xfId="0" applyFont="1" applyBorder="1" applyAlignment="1">
      <alignment horizontal="center"/>
    </xf>
    <xf numFmtId="0" fontId="0" fillId="0" borderId="27" xfId="0" applyFont="1" applyBorder="1" applyAlignment="1">
      <alignment horizontal="center"/>
    </xf>
    <xf numFmtId="2" fontId="0" fillId="0" borderId="27" xfId="0" applyNumberFormat="1" applyFont="1" applyBorder="1"/>
    <xf numFmtId="4" fontId="0" fillId="0" borderId="28" xfId="0" applyNumberFormat="1" applyFont="1" applyBorder="1"/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27" xfId="0" applyFont="1" applyBorder="1"/>
    <xf numFmtId="0" fontId="0" fillId="5" borderId="26" xfId="0" applyFont="1" applyFill="1" applyBorder="1" applyAlignment="1">
      <alignment horizontal="center"/>
    </xf>
    <xf numFmtId="0" fontId="0" fillId="5" borderId="27" xfId="0" applyFont="1" applyFill="1" applyBorder="1" applyAlignment="1">
      <alignment horizontal="center"/>
    </xf>
    <xf numFmtId="2" fontId="0" fillId="5" borderId="27" xfId="0" applyNumberFormat="1" applyFont="1" applyFill="1" applyBorder="1"/>
    <xf numFmtId="4" fontId="0" fillId="5" borderId="28" xfId="0" applyNumberFormat="1" applyFont="1" applyFill="1" applyBorder="1"/>
    <xf numFmtId="0" fontId="0" fillId="0" borderId="27" xfId="0" applyFont="1" applyBorder="1" applyAlignment="1">
      <alignment horizontal="center" vertical="center"/>
    </xf>
    <xf numFmtId="2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0" fillId="0" borderId="24" xfId="0" applyFont="1" applyBorder="1" applyAlignment="1">
      <alignment/>
    </xf>
    <xf numFmtId="4" fontId="18" fillId="0" borderId="25" xfId="0" applyNumberFormat="1" applyFont="1" applyBorder="1" applyAlignment="1">
      <alignment/>
    </xf>
    <xf numFmtId="0" fontId="18" fillId="0" borderId="0" xfId="0" applyFont="1" applyBorder="1" applyAlignment="1">
      <alignment/>
    </xf>
    <xf numFmtId="0" fontId="0" fillId="0" borderId="0" xfId="0" applyFont="1" applyBorder="1" applyAlignment="1">
      <alignment/>
    </xf>
    <xf numFmtId="2" fontId="18" fillId="0" borderId="0" xfId="0" applyNumberFormat="1" applyFont="1" applyBorder="1" applyAlignment="1">
      <alignment/>
    </xf>
    <xf numFmtId="0" fontId="0" fillId="0" borderId="0" xfId="0" applyFont="1"/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0" fillId="0" borderId="35" xfId="0" applyFont="1" applyBorder="1" applyAlignment="1">
      <alignment horizontal="center"/>
    </xf>
    <xf numFmtId="0" fontId="0" fillId="0" borderId="35" xfId="0" applyFont="1" applyBorder="1"/>
    <xf numFmtId="0" fontId="0" fillId="0" borderId="36" xfId="0" applyFont="1" applyBorder="1" applyAlignment="1">
      <alignment horizontal="center"/>
    </xf>
    <xf numFmtId="2" fontId="0" fillId="0" borderId="36" xfId="0" applyNumberFormat="1" applyFont="1" applyBorder="1"/>
    <xf numFmtId="4" fontId="0" fillId="0" borderId="37" xfId="0" applyNumberFormat="1" applyFont="1" applyBorder="1"/>
    <xf numFmtId="0" fontId="0" fillId="0" borderId="23" xfId="0" applyFont="1" applyBorder="1"/>
    <xf numFmtId="0" fontId="0" fillId="0" borderId="24" xfId="0" applyFont="1" applyBorder="1" applyAlignment="1">
      <alignment horizontal="center"/>
    </xf>
    <xf numFmtId="2" fontId="0" fillId="0" borderId="24" xfId="0" applyNumberFormat="1" applyFont="1" applyBorder="1"/>
    <xf numFmtId="4" fontId="18" fillId="0" borderId="25" xfId="0" applyNumberFormat="1" applyFont="1" applyBorder="1"/>
    <xf numFmtId="0" fontId="0" fillId="0" borderId="0" xfId="0" applyFont="1" applyBorder="1"/>
    <xf numFmtId="0" fontId="18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2" fontId="0" fillId="0" borderId="0" xfId="0" applyNumberFormat="1" applyFont="1" applyBorder="1"/>
    <xf numFmtId="4" fontId="18" fillId="0" borderId="0" xfId="0" applyNumberFormat="1" applyFont="1" applyBorder="1"/>
    <xf numFmtId="0" fontId="5" fillId="0" borderId="38" xfId="0" applyFont="1" applyBorder="1"/>
    <xf numFmtId="0" fontId="5" fillId="0" borderId="39" xfId="0" applyFont="1" applyBorder="1" applyAlignment="1">
      <alignment horizontal="center"/>
    </xf>
    <xf numFmtId="0" fontId="5" fillId="0" borderId="39" xfId="0" applyFont="1" applyBorder="1"/>
    <xf numFmtId="0" fontId="18" fillId="0" borderId="39" xfId="0" applyFont="1" applyBorder="1"/>
    <xf numFmtId="0" fontId="18" fillId="0" borderId="39" xfId="0" applyFont="1" applyBorder="1" applyAlignment="1">
      <alignment horizontal="center"/>
    </xf>
    <xf numFmtId="2" fontId="18" fillId="0" borderId="39" xfId="0" applyNumberFormat="1" applyFont="1" applyBorder="1"/>
    <xf numFmtId="2" fontId="18" fillId="0" borderId="40" xfId="0" applyNumberFormat="1" applyFont="1" applyBorder="1"/>
    <xf numFmtId="0" fontId="0" fillId="0" borderId="41" xfId="0" applyFont="1" applyBorder="1" applyAlignment="1">
      <alignment horizontal="center"/>
    </xf>
    <xf numFmtId="0" fontId="0" fillId="0" borderId="42" xfId="0" applyFont="1" applyBorder="1" applyAlignment="1">
      <alignment horizontal="center"/>
    </xf>
    <xf numFmtId="2" fontId="0" fillId="0" borderId="42" xfId="0" applyNumberFormat="1" applyFont="1" applyBorder="1"/>
    <xf numFmtId="4" fontId="0" fillId="0" borderId="43" xfId="0" applyNumberFormat="1" applyFont="1" applyBorder="1"/>
    <xf numFmtId="0" fontId="0" fillId="0" borderId="26" xfId="0" applyFont="1" applyBorder="1"/>
    <xf numFmtId="2" fontId="18" fillId="0" borderId="0" xfId="0" applyNumberFormat="1" applyFont="1" applyBorder="1"/>
    <xf numFmtId="0" fontId="0" fillId="0" borderId="0" xfId="0" applyFont="1" applyAlignment="1">
      <alignment horizontal="center"/>
    </xf>
    <xf numFmtId="2" fontId="0" fillId="0" borderId="0" xfId="0" applyNumberFormat="1" applyFont="1"/>
    <xf numFmtId="0" fontId="0" fillId="0" borderId="44" xfId="0" applyFont="1" applyBorder="1" applyAlignment="1">
      <alignment horizontal="center"/>
    </xf>
    <xf numFmtId="2" fontId="0" fillId="0" borderId="45" xfId="0" applyNumberFormat="1" applyFont="1" applyBorder="1"/>
    <xf numFmtId="0" fontId="0" fillId="0" borderId="46" xfId="0" applyFont="1" applyBorder="1" applyAlignment="1">
      <alignment horizontal="center"/>
    </xf>
    <xf numFmtId="2" fontId="0" fillId="0" borderId="47" xfId="0" applyNumberFormat="1" applyFont="1" applyBorder="1"/>
    <xf numFmtId="4" fontId="18" fillId="0" borderId="48" xfId="0" applyNumberFormat="1" applyFont="1" applyBorder="1"/>
    <xf numFmtId="0" fontId="5" fillId="0" borderId="49" xfId="0" applyFont="1" applyBorder="1"/>
    <xf numFmtId="0" fontId="0" fillId="0" borderId="33" xfId="0" applyFont="1" applyBorder="1"/>
    <xf numFmtId="4" fontId="4" fillId="0" borderId="50" xfId="0" applyNumberFormat="1" applyFont="1" applyBorder="1"/>
    <xf numFmtId="4" fontId="29" fillId="0" borderId="0" xfId="0" applyNumberFormat="1" applyFont="1" applyAlignment="1">
      <alignment vertical="center"/>
    </xf>
    <xf numFmtId="0" fontId="29" fillId="0" borderId="0" xfId="0" applyFont="1" applyAlignment="1">
      <alignment vertical="center"/>
    </xf>
    <xf numFmtId="0" fontId="28" fillId="0" borderId="0" xfId="0" applyFont="1" applyAlignment="1">
      <alignment horizontal="left" vertical="center" wrapText="1"/>
    </xf>
    <xf numFmtId="4" fontId="25" fillId="0" borderId="0" xfId="0" applyNumberFormat="1" applyFont="1" applyAlignment="1">
      <alignment horizontal="right" vertical="center"/>
    </xf>
    <xf numFmtId="4" fontId="25" fillId="0" borderId="0" xfId="0" applyNumberFormat="1" applyFont="1" applyAlignment="1">
      <alignment vertical="center"/>
    </xf>
    <xf numFmtId="0" fontId="23" fillId="4" borderId="7" xfId="0" applyFont="1" applyFill="1" applyBorder="1" applyAlignment="1">
      <alignment horizontal="right" vertical="center"/>
    </xf>
    <xf numFmtId="0" fontId="23" fillId="4" borderId="7" xfId="0" applyFont="1" applyFill="1" applyBorder="1" applyAlignment="1">
      <alignment horizontal="left" vertical="center"/>
    </xf>
    <xf numFmtId="0" fontId="23" fillId="4" borderId="7" xfId="0" applyFont="1" applyFill="1" applyBorder="1" applyAlignment="1">
      <alignment horizontal="center" vertical="center"/>
    </xf>
    <xf numFmtId="0" fontId="23" fillId="4" borderId="21" xfId="0" applyFont="1" applyFill="1" applyBorder="1" applyAlignment="1">
      <alignment horizontal="left" vertical="center"/>
    </xf>
    <xf numFmtId="164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/>
    </xf>
    <xf numFmtId="0" fontId="23" fillId="4" borderId="6" xfId="0" applyFont="1" applyFill="1" applyBorder="1" applyAlignment="1">
      <alignment horizontal="center" vertical="center"/>
    </xf>
    <xf numFmtId="0" fontId="5" fillId="3" borderId="7" xfId="0" applyFont="1" applyFill="1" applyBorder="1" applyAlignment="1">
      <alignment horizontal="left" vertical="center"/>
    </xf>
    <xf numFmtId="0" fontId="0" fillId="3" borderId="7" xfId="0" applyFont="1" applyFill="1" applyBorder="1" applyAlignment="1">
      <alignment vertical="center"/>
    </xf>
    <xf numFmtId="4" fontId="5" fillId="3" borderId="7" xfId="0" applyNumberFormat="1" applyFont="1" applyFill="1" applyBorder="1" applyAlignment="1">
      <alignment vertical="center"/>
    </xf>
    <xf numFmtId="0" fontId="0" fillId="3" borderId="21" xfId="0" applyFont="1" applyFill="1" applyBorder="1" applyAlignment="1">
      <alignment vertical="center"/>
    </xf>
    <xf numFmtId="0" fontId="14" fillId="6" borderId="0" xfId="0" applyFont="1" applyFill="1" applyAlignment="1">
      <alignment horizontal="center" vertical="center"/>
    </xf>
    <xf numFmtId="0" fontId="0" fillId="0" borderId="0" xfId="0"/>
    <xf numFmtId="0" fontId="21" fillId="0" borderId="16" xfId="0" applyFont="1" applyBorder="1" applyAlignment="1">
      <alignment horizontal="center" vertical="center"/>
    </xf>
    <xf numFmtId="0" fontId="21" fillId="0" borderId="10" xfId="0" applyFont="1" applyBorder="1" applyAlignment="1">
      <alignment horizontal="left" vertical="center"/>
    </xf>
    <xf numFmtId="0" fontId="22" fillId="0" borderId="17" xfId="0" applyFont="1" applyBorder="1" applyAlignment="1">
      <alignment horizontal="left" vertical="center"/>
    </xf>
    <xf numFmtId="0" fontId="22" fillId="0" borderId="0" xfId="0" applyFont="1" applyBorder="1" applyAlignment="1">
      <alignment horizontal="left" vertical="center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 vertical="center"/>
    </xf>
    <xf numFmtId="0" fontId="4" fillId="0" borderId="0" xfId="0" applyFont="1" applyAlignment="1">
      <alignment horizontal="left" vertical="center" wrapText="1"/>
    </xf>
    <xf numFmtId="0" fontId="4" fillId="0" borderId="0" xfId="0" applyFont="1" applyAlignment="1">
      <alignment vertical="center"/>
    </xf>
    <xf numFmtId="165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/>
    </xf>
    <xf numFmtId="0" fontId="4" fillId="0" borderId="0" xfId="0" applyFont="1" applyAlignment="1">
      <alignment horizontal="left" vertical="top" wrapText="1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>
      <alignment horizontal="left" vertical="center"/>
    </xf>
    <xf numFmtId="0" fontId="3" fillId="0" borderId="0" xfId="0" applyFont="1" applyAlignment="1">
      <alignment horizontal="left" vertical="center" wrapText="1"/>
    </xf>
    <xf numFmtId="0" fontId="2" fillId="0" borderId="0" xfId="0" applyFont="1" applyAlignment="1">
      <alignment horizontal="right" vertical="center"/>
    </xf>
    <xf numFmtId="4" fontId="19" fillId="0" borderId="0" xfId="0" applyNumberFormat="1" applyFont="1" applyAlignment="1">
      <alignment vertical="center"/>
    </xf>
    <xf numFmtId="0" fontId="17" fillId="0" borderId="0" xfId="0" applyFont="1" applyAlignment="1">
      <alignment horizontal="left" vertical="top" wrapText="1"/>
    </xf>
    <xf numFmtId="0" fontId="17" fillId="0" borderId="0" xfId="0" applyFont="1" applyAlignment="1">
      <alignment horizontal="left" vertical="center"/>
    </xf>
    <xf numFmtId="0" fontId="19" fillId="0" borderId="0" xfId="0" applyFont="1" applyAlignment="1">
      <alignment horizontal="left" vertical="center"/>
    </xf>
    <xf numFmtId="4" fontId="18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0" xfId="0" applyFont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3" fillId="2" borderId="0" xfId="0" applyFont="1" applyFill="1" applyAlignment="1" applyProtection="1">
      <alignment horizontal="left" vertical="center"/>
      <protection locked="0"/>
    </xf>
    <xf numFmtId="0" fontId="0" fillId="0" borderId="29" xfId="0" applyFont="1" applyBorder="1" applyAlignment="1">
      <alignment horizontal="left"/>
    </xf>
    <xf numFmtId="0" fontId="0" fillId="0" borderId="30" xfId="0" applyFont="1" applyBorder="1" applyAlignment="1">
      <alignment horizontal="left"/>
    </xf>
    <xf numFmtId="0" fontId="0" fillId="0" borderId="31" xfId="0" applyFont="1" applyBorder="1" applyAlignment="1">
      <alignment horizontal="left"/>
    </xf>
    <xf numFmtId="0" fontId="0" fillId="0" borderId="51" xfId="0" applyFont="1" applyBorder="1" applyAlignment="1">
      <alignment horizontal="left"/>
    </xf>
    <xf numFmtId="0" fontId="0" fillId="0" borderId="52" xfId="0" applyFont="1" applyBorder="1" applyAlignment="1">
      <alignment horizontal="left"/>
    </xf>
    <xf numFmtId="0" fontId="0" fillId="0" borderId="53" xfId="0" applyFont="1" applyBorder="1" applyAlignment="1">
      <alignment horizontal="left"/>
    </xf>
    <xf numFmtId="0" fontId="18" fillId="0" borderId="32" xfId="0" applyFont="1" applyBorder="1" applyAlignment="1">
      <alignment horizontal="left"/>
    </xf>
    <xf numFmtId="0" fontId="18" fillId="0" borderId="33" xfId="0" applyFont="1" applyBorder="1" applyAlignment="1">
      <alignment horizontal="left"/>
    </xf>
    <xf numFmtId="0" fontId="18" fillId="0" borderId="34" xfId="0" applyFont="1" applyBorder="1" applyAlignment="1">
      <alignment horizontal="left"/>
    </xf>
    <xf numFmtId="0" fontId="15" fillId="0" borderId="0" xfId="0" applyFont="1" applyAlignment="1">
      <alignment horizontal="center" vertical="center"/>
    </xf>
    <xf numFmtId="0" fontId="18" fillId="0" borderId="54" xfId="0" applyFont="1" applyBorder="1" applyAlignment="1">
      <alignment/>
    </xf>
    <xf numFmtId="0" fontId="18" fillId="0" borderId="44" xfId="0" applyFont="1" applyBorder="1" applyAlignment="1">
      <alignment/>
    </xf>
    <xf numFmtId="0" fontId="18" fillId="0" borderId="55" xfId="0" applyFont="1" applyBorder="1" applyAlignment="1">
      <alignment/>
    </xf>
    <xf numFmtId="0" fontId="18" fillId="0" borderId="46" xfId="0" applyFont="1" applyBorder="1" applyAlignment="1">
      <alignment/>
    </xf>
    <xf numFmtId="0" fontId="0" fillId="0" borderId="29" xfId="0" applyFont="1" applyBorder="1" applyAlignment="1">
      <alignment/>
    </xf>
    <xf numFmtId="0" fontId="0" fillId="0" borderId="30" xfId="0" applyFont="1" applyBorder="1" applyAlignment="1">
      <alignment/>
    </xf>
    <xf numFmtId="0" fontId="0" fillId="0" borderId="31" xfId="0" applyFont="1" applyBorder="1" applyAlignment="1">
      <alignment/>
    </xf>
    <xf numFmtId="0" fontId="0" fillId="0" borderId="56" xfId="0" applyFont="1" applyBorder="1" applyAlignment="1">
      <alignment horizontal="left"/>
    </xf>
    <xf numFmtId="0" fontId="0" fillId="0" borderId="44" xfId="0" applyFont="1" applyBorder="1" applyAlignment="1">
      <alignment horizontal="left"/>
    </xf>
    <xf numFmtId="0" fontId="0" fillId="0" borderId="57" xfId="0" applyFont="1" applyBorder="1" applyAlignment="1">
      <alignment horizontal="left"/>
    </xf>
    <xf numFmtId="0" fontId="18" fillId="0" borderId="49" xfId="0" applyFont="1" applyBorder="1" applyAlignment="1">
      <alignment/>
    </xf>
    <xf numFmtId="0" fontId="18" fillId="0" borderId="33" xfId="0" applyFont="1" applyBorder="1" applyAlignment="1">
      <alignment/>
    </xf>
    <xf numFmtId="0" fontId="18" fillId="0" borderId="34" xfId="0" applyFont="1" applyBorder="1" applyAlignment="1">
      <alignment/>
    </xf>
    <xf numFmtId="0" fontId="5" fillId="0" borderId="54" xfId="0" applyFont="1" applyBorder="1" applyAlignment="1">
      <alignment/>
    </xf>
    <xf numFmtId="0" fontId="5" fillId="0" borderId="44" xfId="0" applyFont="1" applyBorder="1" applyAlignment="1">
      <alignment/>
    </xf>
    <xf numFmtId="0" fontId="5" fillId="0" borderId="45" xfId="0" applyFont="1" applyBorder="1" applyAlignment="1">
      <alignment/>
    </xf>
    <xf numFmtId="0" fontId="0" fillId="0" borderId="27" xfId="0" applyFont="1" applyBorder="1" applyAlignment="1">
      <alignment/>
    </xf>
    <xf numFmtId="2" fontId="0" fillId="0" borderId="27" xfId="0" applyNumberFormat="1" applyFont="1" applyBorder="1" applyAlignment="1">
      <alignment vertical="center"/>
    </xf>
    <xf numFmtId="4" fontId="0" fillId="0" borderId="28" xfId="0" applyNumberFormat="1" applyFont="1" applyBorder="1" applyAlignment="1">
      <alignment vertical="center"/>
    </xf>
    <xf numFmtId="0" fontId="0" fillId="5" borderId="29" xfId="0" applyFont="1" applyFill="1" applyBorder="1" applyAlignment="1">
      <alignment/>
    </xf>
    <xf numFmtId="0" fontId="0" fillId="5" borderId="30" xfId="0" applyFont="1" applyFill="1" applyBorder="1" applyAlignment="1">
      <alignment/>
    </xf>
    <xf numFmtId="0" fontId="0" fillId="5" borderId="31" xfId="0" applyFont="1" applyFill="1" applyBorder="1" applyAlignment="1">
      <alignment/>
    </xf>
    <xf numFmtId="0" fontId="41" fillId="0" borderId="0" xfId="0" applyFont="1" applyAlignment="1">
      <alignment horizontal="center" vertical="center"/>
    </xf>
    <xf numFmtId="2" fontId="41" fillId="0" borderId="0" xfId="0" applyNumberFormat="1" applyFont="1" applyAlignment="1">
      <alignment horizontal="center" vertical="center"/>
    </xf>
    <xf numFmtId="2" fontId="15" fillId="0" borderId="0" xfId="0" applyNumberFormat="1" applyFont="1" applyAlignment="1">
      <alignment horizontal="center" vertical="center"/>
    </xf>
    <xf numFmtId="0" fontId="18" fillId="0" borderId="32" xfId="0" applyFont="1" applyBorder="1" applyAlignment="1">
      <alignment horizontal="center" vertical="center" wrapText="1"/>
    </xf>
    <xf numFmtId="0" fontId="18" fillId="0" borderId="33" xfId="0" applyFont="1" applyBorder="1" applyAlignment="1">
      <alignment horizontal="center" vertical="center" wrapText="1"/>
    </xf>
    <xf numFmtId="0" fontId="18" fillId="0" borderId="34" xfId="0" applyFont="1" applyBorder="1" applyAlignment="1">
      <alignment horizontal="center" vertical="center" wrapText="1"/>
    </xf>
    <xf numFmtId="0" fontId="18" fillId="0" borderId="41" xfId="0" applyFont="1" applyBorder="1" applyAlignment="1">
      <alignment horizontal="left" vertical="center"/>
    </xf>
    <xf numFmtId="0" fontId="18" fillId="0" borderId="42" xfId="0" applyFont="1" applyBorder="1" applyAlignment="1">
      <alignment horizontal="left" vertical="center"/>
    </xf>
    <xf numFmtId="0" fontId="18" fillId="0" borderId="43" xfId="0" applyFont="1" applyBorder="1" applyAlignment="1">
      <alignment horizontal="left" vertical="center"/>
    </xf>
    <xf numFmtId="0" fontId="18" fillId="0" borderId="26" xfId="0" applyFont="1" applyBorder="1" applyAlignment="1">
      <alignment horizontal="left" vertical="center"/>
    </xf>
    <xf numFmtId="0" fontId="18" fillId="0" borderId="27" xfId="0" applyFont="1" applyBorder="1" applyAlignment="1">
      <alignment horizontal="left" vertical="center"/>
    </xf>
    <xf numFmtId="0" fontId="18" fillId="0" borderId="28" xfId="0" applyFont="1" applyBorder="1" applyAlignment="1">
      <alignment horizontal="left" vertical="center"/>
    </xf>
    <xf numFmtId="0" fontId="0" fillId="0" borderId="35" xfId="0" applyFont="1" applyBorder="1" applyAlignment="1">
      <alignment horizontal="center" vertical="center"/>
    </xf>
    <xf numFmtId="0" fontId="0" fillId="0" borderId="41" xfId="0" applyFont="1" applyBorder="1" applyAlignment="1">
      <alignment horizontal="center" vertical="center"/>
    </xf>
    <xf numFmtId="0" fontId="0" fillId="0" borderId="36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 vertical="center"/>
    </xf>
    <xf numFmtId="0" fontId="0" fillId="0" borderId="51" xfId="0" applyFont="1" applyBorder="1" applyAlignment="1">
      <alignment vertical="top" wrapText="1"/>
    </xf>
    <xf numFmtId="0" fontId="0" fillId="0" borderId="52" xfId="0" applyFont="1" applyBorder="1" applyAlignment="1">
      <alignment vertical="top" wrapText="1"/>
    </xf>
    <xf numFmtId="0" fontId="0" fillId="0" borderId="53" xfId="0" applyFont="1" applyBorder="1" applyAlignment="1">
      <alignment vertical="top" wrapText="1"/>
    </xf>
    <xf numFmtId="0" fontId="0" fillId="0" borderId="58" xfId="0" applyFont="1" applyBorder="1" applyAlignment="1">
      <alignment vertical="top" wrapText="1"/>
    </xf>
    <xf numFmtId="0" fontId="0" fillId="0" borderId="59" xfId="0" applyFont="1" applyBorder="1" applyAlignment="1">
      <alignment vertical="top" wrapText="1"/>
    </xf>
    <xf numFmtId="0" fontId="0" fillId="0" borderId="60" xfId="0" applyFont="1" applyBorder="1" applyAlignment="1">
      <alignment vertical="top" wrapText="1"/>
    </xf>
    <xf numFmtId="0" fontId="0" fillId="0" borderId="27" xfId="0" applyFont="1" applyBorder="1" applyAlignment="1">
      <alignment horizontal="center" vertical="center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textový odkaz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://www.pro-rozpocty.cz/software-a-data/kros-4-ocenovani-a-rizeni-stavebni-vyroby/" TargetMode="External" /><Relationship Id="rId3" Type="http://schemas.openxmlformats.org/officeDocument/2006/relationships/hyperlink" Target="http://www.pro-rozpocty.cz/software-a-data/kros-4-ocenovani-a-rizeni-stavebni-vyroby/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CM98"/>
  <sheetViews>
    <sheetView showGridLines="0" workbookViewId="0" topLeftCell="A1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33" width="2.7109375" style="0" customWidth="1"/>
    <col min="34" max="34" width="3.28125" style="0" customWidth="1"/>
    <col min="35" max="35" width="31.7109375" style="0" customWidth="1"/>
    <col min="36" max="37" width="2.421875" style="0" customWidth="1"/>
    <col min="38" max="38" width="8.28125" style="0" customWidth="1"/>
    <col min="39" max="39" width="3.28125" style="0" customWidth="1"/>
    <col min="40" max="40" width="13.28125" style="0" customWidth="1"/>
    <col min="41" max="41" width="7.421875" style="0" customWidth="1"/>
    <col min="42" max="42" width="4.140625" style="0" customWidth="1"/>
    <col min="43" max="43" width="15.7109375" style="0" hidden="1" customWidth="1"/>
    <col min="44" max="44" width="13.7109375" style="0" customWidth="1"/>
    <col min="45" max="49" width="25.8515625" style="0" hidden="1" customWidth="1"/>
    <col min="50" max="51" width="21.7109375" style="0" hidden="1" customWidth="1"/>
    <col min="52" max="53" width="25.00390625" style="0" hidden="1" customWidth="1"/>
    <col min="54" max="54" width="21.7109375" style="0" hidden="1" customWidth="1"/>
    <col min="55" max="55" width="19.140625" style="0" hidden="1" customWidth="1"/>
    <col min="56" max="56" width="25.00390625" style="0" hidden="1" customWidth="1"/>
    <col min="57" max="57" width="21.7109375" style="0" hidden="1" customWidth="1"/>
    <col min="58" max="58" width="19.140625" style="0" hidden="1" customWidth="1"/>
    <col min="59" max="59" width="66.421875" style="0" customWidth="1"/>
    <col min="71" max="91" width="9.28125" style="0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4</v>
      </c>
      <c r="BV1" s="15" t="s">
        <v>5</v>
      </c>
    </row>
    <row r="2" spans="44:72" ht="36.95" customHeight="1">
      <c r="AR2" s="296" t="s">
        <v>6</v>
      </c>
      <c r="AS2" s="297"/>
      <c r="AT2" s="297"/>
      <c r="AU2" s="297"/>
      <c r="AV2" s="297"/>
      <c r="AW2" s="297"/>
      <c r="AX2" s="297"/>
      <c r="AY2" s="297"/>
      <c r="AZ2" s="297"/>
      <c r="BA2" s="297"/>
      <c r="BB2" s="297"/>
      <c r="BC2" s="297"/>
      <c r="BD2" s="297"/>
      <c r="BE2" s="297"/>
      <c r="BF2" s="297"/>
      <c r="BG2" s="297"/>
      <c r="BS2" s="16" t="s">
        <v>7</v>
      </c>
      <c r="BT2" s="16" t="s">
        <v>8</v>
      </c>
    </row>
    <row r="3" spans="2:72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7</v>
      </c>
      <c r="BT3" s="16" t="s">
        <v>9</v>
      </c>
    </row>
    <row r="4" spans="2:71" ht="24.95" customHeight="1">
      <c r="B4" s="19"/>
      <c r="D4" s="20" t="s">
        <v>10</v>
      </c>
      <c r="AR4" s="19"/>
      <c r="AS4" s="21" t="s">
        <v>11</v>
      </c>
      <c r="BG4" s="22" t="s">
        <v>12</v>
      </c>
      <c r="BS4" s="16" t="s">
        <v>13</v>
      </c>
    </row>
    <row r="5" spans="2:71" ht="12" customHeight="1">
      <c r="B5" s="19"/>
      <c r="D5" s="23" t="s">
        <v>14</v>
      </c>
      <c r="K5" s="307" t="s">
        <v>15</v>
      </c>
      <c r="L5" s="297"/>
      <c r="M5" s="297"/>
      <c r="N5" s="297"/>
      <c r="O5" s="297"/>
      <c r="P5" s="297"/>
      <c r="Q5" s="297"/>
      <c r="R5" s="297"/>
      <c r="S5" s="297"/>
      <c r="T5" s="297"/>
      <c r="U5" s="297"/>
      <c r="V5" s="297"/>
      <c r="W5" s="297"/>
      <c r="X5" s="297"/>
      <c r="Y5" s="297"/>
      <c r="Z5" s="297"/>
      <c r="AA5" s="297"/>
      <c r="AB5" s="297"/>
      <c r="AC5" s="297"/>
      <c r="AD5" s="297"/>
      <c r="AE5" s="297"/>
      <c r="AF5" s="297"/>
      <c r="AG5" s="297"/>
      <c r="AH5" s="297"/>
      <c r="AI5" s="297"/>
      <c r="AJ5" s="297"/>
      <c r="AK5" s="297"/>
      <c r="AL5" s="297"/>
      <c r="AM5" s="297"/>
      <c r="AN5" s="297"/>
      <c r="AO5" s="297"/>
      <c r="AR5" s="19"/>
      <c r="BG5" s="314" t="s">
        <v>16</v>
      </c>
      <c r="BS5" s="16" t="s">
        <v>7</v>
      </c>
    </row>
    <row r="6" spans="2:71" ht="36.95" customHeight="1">
      <c r="B6" s="19"/>
      <c r="D6" s="25" t="s">
        <v>17</v>
      </c>
      <c r="K6" s="308" t="s">
        <v>18</v>
      </c>
      <c r="L6" s="297"/>
      <c r="M6" s="297"/>
      <c r="N6" s="297"/>
      <c r="O6" s="297"/>
      <c r="P6" s="297"/>
      <c r="Q6" s="297"/>
      <c r="R6" s="297"/>
      <c r="S6" s="297"/>
      <c r="T6" s="297"/>
      <c r="U6" s="297"/>
      <c r="V6" s="297"/>
      <c r="W6" s="297"/>
      <c r="X6" s="297"/>
      <c r="Y6" s="297"/>
      <c r="Z6" s="297"/>
      <c r="AA6" s="297"/>
      <c r="AB6" s="297"/>
      <c r="AC6" s="297"/>
      <c r="AD6" s="297"/>
      <c r="AE6" s="297"/>
      <c r="AF6" s="297"/>
      <c r="AG6" s="297"/>
      <c r="AH6" s="297"/>
      <c r="AI6" s="297"/>
      <c r="AJ6" s="297"/>
      <c r="AK6" s="297"/>
      <c r="AL6" s="297"/>
      <c r="AM6" s="297"/>
      <c r="AN6" s="297"/>
      <c r="AO6" s="297"/>
      <c r="AR6" s="19"/>
      <c r="BG6" s="315"/>
      <c r="BS6" s="16" t="s">
        <v>7</v>
      </c>
    </row>
    <row r="7" spans="2:71" ht="12" customHeight="1">
      <c r="B7" s="19"/>
      <c r="D7" s="26" t="s">
        <v>19</v>
      </c>
      <c r="K7" s="24" t="s">
        <v>20</v>
      </c>
      <c r="AK7" s="26" t="s">
        <v>21</v>
      </c>
      <c r="AN7" s="24" t="s">
        <v>22</v>
      </c>
      <c r="AR7" s="19"/>
      <c r="BG7" s="315"/>
      <c r="BS7" s="16" t="s">
        <v>7</v>
      </c>
    </row>
    <row r="8" spans="2:71" ht="12" customHeight="1">
      <c r="B8" s="19"/>
      <c r="D8" s="26" t="s">
        <v>23</v>
      </c>
      <c r="K8" s="24" t="s">
        <v>24</v>
      </c>
      <c r="AK8" s="26" t="s">
        <v>25</v>
      </c>
      <c r="AN8" s="27" t="s">
        <v>26</v>
      </c>
      <c r="AR8" s="19"/>
      <c r="BG8" s="315"/>
      <c r="BS8" s="16" t="s">
        <v>7</v>
      </c>
    </row>
    <row r="9" spans="2:71" ht="14.45" customHeight="1">
      <c r="B9" s="19"/>
      <c r="AR9" s="19"/>
      <c r="BG9" s="315"/>
      <c r="BS9" s="16" t="s">
        <v>7</v>
      </c>
    </row>
    <row r="10" spans="2:71" ht="12" customHeight="1">
      <c r="B10" s="19"/>
      <c r="D10" s="26" t="s">
        <v>27</v>
      </c>
      <c r="AK10" s="26" t="s">
        <v>28</v>
      </c>
      <c r="AN10" s="24" t="s">
        <v>1</v>
      </c>
      <c r="AR10" s="19"/>
      <c r="BG10" s="315"/>
      <c r="BS10" s="16" t="s">
        <v>7</v>
      </c>
    </row>
    <row r="11" spans="2:71" ht="18.4" customHeight="1">
      <c r="B11" s="19"/>
      <c r="E11" s="24" t="s">
        <v>29</v>
      </c>
      <c r="AK11" s="26" t="s">
        <v>30</v>
      </c>
      <c r="AN11" s="24" t="s">
        <v>1</v>
      </c>
      <c r="AR11" s="19"/>
      <c r="BG11" s="315"/>
      <c r="BS11" s="16" t="s">
        <v>7</v>
      </c>
    </row>
    <row r="12" spans="2:71" ht="6.95" customHeight="1">
      <c r="B12" s="19"/>
      <c r="AR12" s="19"/>
      <c r="BG12" s="315"/>
      <c r="BS12" s="16" t="s">
        <v>7</v>
      </c>
    </row>
    <row r="13" spans="2:71" ht="12" customHeight="1">
      <c r="B13" s="19"/>
      <c r="D13" s="26" t="s">
        <v>31</v>
      </c>
      <c r="AK13" s="26" t="s">
        <v>28</v>
      </c>
      <c r="AN13" s="28" t="s">
        <v>32</v>
      </c>
      <c r="AR13" s="19"/>
      <c r="BG13" s="315"/>
      <c r="BS13" s="16" t="s">
        <v>7</v>
      </c>
    </row>
    <row r="14" spans="2:71" ht="12.75">
      <c r="B14" s="19"/>
      <c r="E14" s="309" t="s">
        <v>32</v>
      </c>
      <c r="F14" s="310"/>
      <c r="G14" s="310"/>
      <c r="H14" s="310"/>
      <c r="I14" s="310"/>
      <c r="J14" s="310"/>
      <c r="K14" s="310"/>
      <c r="L14" s="310"/>
      <c r="M14" s="310"/>
      <c r="N14" s="310"/>
      <c r="O14" s="310"/>
      <c r="P14" s="310"/>
      <c r="Q14" s="310"/>
      <c r="R14" s="310"/>
      <c r="S14" s="310"/>
      <c r="T14" s="310"/>
      <c r="U14" s="310"/>
      <c r="V14" s="310"/>
      <c r="W14" s="310"/>
      <c r="X14" s="310"/>
      <c r="Y14" s="310"/>
      <c r="Z14" s="310"/>
      <c r="AA14" s="310"/>
      <c r="AB14" s="310"/>
      <c r="AC14" s="310"/>
      <c r="AD14" s="310"/>
      <c r="AE14" s="310"/>
      <c r="AF14" s="310"/>
      <c r="AG14" s="310"/>
      <c r="AH14" s="310"/>
      <c r="AI14" s="310"/>
      <c r="AJ14" s="310"/>
      <c r="AK14" s="26" t="s">
        <v>30</v>
      </c>
      <c r="AN14" s="28" t="s">
        <v>32</v>
      </c>
      <c r="AR14" s="19"/>
      <c r="BG14" s="315"/>
      <c r="BS14" s="16" t="s">
        <v>7</v>
      </c>
    </row>
    <row r="15" spans="2:71" ht="6.95" customHeight="1">
      <c r="B15" s="19"/>
      <c r="AR15" s="19"/>
      <c r="BG15" s="315"/>
      <c r="BS15" s="16" t="s">
        <v>3</v>
      </c>
    </row>
    <row r="16" spans="2:71" ht="12" customHeight="1">
      <c r="B16" s="19"/>
      <c r="D16" s="26" t="s">
        <v>33</v>
      </c>
      <c r="AK16" s="26" t="s">
        <v>28</v>
      </c>
      <c r="AN16" s="24" t="s">
        <v>1</v>
      </c>
      <c r="AR16" s="19"/>
      <c r="BG16" s="315"/>
      <c r="BS16" s="16" t="s">
        <v>3</v>
      </c>
    </row>
    <row r="17" spans="2:71" ht="18.4" customHeight="1">
      <c r="B17" s="19"/>
      <c r="E17" s="24" t="s">
        <v>34</v>
      </c>
      <c r="AK17" s="26" t="s">
        <v>30</v>
      </c>
      <c r="AN17" s="24" t="s">
        <v>1</v>
      </c>
      <c r="AR17" s="19"/>
      <c r="BG17" s="315"/>
      <c r="BS17" s="16" t="s">
        <v>4</v>
      </c>
    </row>
    <row r="18" spans="2:71" ht="6.95" customHeight="1">
      <c r="B18" s="19"/>
      <c r="AR18" s="19"/>
      <c r="BG18" s="315"/>
      <c r="BS18" s="16" t="s">
        <v>7</v>
      </c>
    </row>
    <row r="19" spans="2:71" ht="12" customHeight="1">
      <c r="B19" s="19"/>
      <c r="D19" s="26" t="s">
        <v>35</v>
      </c>
      <c r="AK19" s="26" t="s">
        <v>28</v>
      </c>
      <c r="AN19" s="24" t="s">
        <v>1</v>
      </c>
      <c r="AR19" s="19"/>
      <c r="BG19" s="315"/>
      <c r="BS19" s="16" t="s">
        <v>7</v>
      </c>
    </row>
    <row r="20" spans="2:71" ht="18.4" customHeight="1">
      <c r="B20" s="19"/>
      <c r="E20" s="24" t="s">
        <v>36</v>
      </c>
      <c r="AK20" s="26" t="s">
        <v>30</v>
      </c>
      <c r="AN20" s="24" t="s">
        <v>1</v>
      </c>
      <c r="AR20" s="19"/>
      <c r="BG20" s="315"/>
      <c r="BS20" s="16" t="s">
        <v>4</v>
      </c>
    </row>
    <row r="21" spans="2:59" ht="6.95" customHeight="1">
      <c r="B21" s="19"/>
      <c r="AR21" s="19"/>
      <c r="BG21" s="315"/>
    </row>
    <row r="22" spans="2:59" ht="12" customHeight="1">
      <c r="B22" s="19"/>
      <c r="D22" s="26" t="s">
        <v>37</v>
      </c>
      <c r="AR22" s="19"/>
      <c r="BG22" s="315"/>
    </row>
    <row r="23" spans="2:59" ht="16.5" customHeight="1">
      <c r="B23" s="19"/>
      <c r="E23" s="311" t="s">
        <v>1</v>
      </c>
      <c r="F23" s="311"/>
      <c r="G23" s="311"/>
      <c r="H23" s="311"/>
      <c r="I23" s="311"/>
      <c r="J23" s="311"/>
      <c r="K23" s="311"/>
      <c r="L23" s="311"/>
      <c r="M23" s="311"/>
      <c r="N23" s="311"/>
      <c r="O23" s="311"/>
      <c r="P23" s="311"/>
      <c r="Q23" s="311"/>
      <c r="R23" s="311"/>
      <c r="S23" s="311"/>
      <c r="T23" s="311"/>
      <c r="U23" s="311"/>
      <c r="V23" s="311"/>
      <c r="W23" s="311"/>
      <c r="X23" s="311"/>
      <c r="Y23" s="311"/>
      <c r="Z23" s="311"/>
      <c r="AA23" s="311"/>
      <c r="AB23" s="311"/>
      <c r="AC23" s="311"/>
      <c r="AD23" s="311"/>
      <c r="AE23" s="311"/>
      <c r="AF23" s="311"/>
      <c r="AG23" s="311"/>
      <c r="AH23" s="311"/>
      <c r="AI23" s="311"/>
      <c r="AJ23" s="311"/>
      <c r="AK23" s="311"/>
      <c r="AL23" s="311"/>
      <c r="AM23" s="311"/>
      <c r="AN23" s="311"/>
      <c r="AR23" s="19"/>
      <c r="BG23" s="315"/>
    </row>
    <row r="24" spans="2:59" ht="6.95" customHeight="1">
      <c r="B24" s="19"/>
      <c r="AR24" s="19"/>
      <c r="BG24" s="315"/>
    </row>
    <row r="25" spans="2:59" ht="6.95" customHeight="1">
      <c r="B25" s="19"/>
      <c r="D25" s="29"/>
      <c r="E25" s="29"/>
      <c r="F25" s="29"/>
      <c r="G25" s="29"/>
      <c r="H25" s="29"/>
      <c r="I25" s="29"/>
      <c r="J25" s="29"/>
      <c r="K25" s="29"/>
      <c r="L25" s="29"/>
      <c r="M25" s="29"/>
      <c r="N25" s="29"/>
      <c r="O25" s="29"/>
      <c r="P25" s="29"/>
      <c r="Q25" s="29"/>
      <c r="R25" s="29"/>
      <c r="S25" s="29"/>
      <c r="T25" s="29"/>
      <c r="U25" s="29"/>
      <c r="V25" s="29"/>
      <c r="W25" s="29"/>
      <c r="X25" s="29"/>
      <c r="Y25" s="29"/>
      <c r="Z25" s="29"/>
      <c r="AA25" s="29"/>
      <c r="AB25" s="29"/>
      <c r="AC25" s="29"/>
      <c r="AD25" s="29"/>
      <c r="AE25" s="29"/>
      <c r="AF25" s="29"/>
      <c r="AG25" s="29"/>
      <c r="AH25" s="29"/>
      <c r="AI25" s="29"/>
      <c r="AJ25" s="29"/>
      <c r="AK25" s="29"/>
      <c r="AL25" s="29"/>
      <c r="AM25" s="29"/>
      <c r="AN25" s="29"/>
      <c r="AO25" s="29"/>
      <c r="AR25" s="19"/>
      <c r="BG25" s="315"/>
    </row>
    <row r="26" spans="2:59" s="1" customFormat="1" ht="25.9" customHeight="1">
      <c r="B26" s="30"/>
      <c r="D26" s="31" t="s">
        <v>38</v>
      </c>
      <c r="E26" s="32"/>
      <c r="F26" s="32"/>
      <c r="G26" s="32"/>
      <c r="H26" s="32"/>
      <c r="I26" s="32"/>
      <c r="J26" s="32"/>
      <c r="K26" s="32"/>
      <c r="L26" s="32"/>
      <c r="M26" s="32"/>
      <c r="N26" s="32"/>
      <c r="O26" s="32"/>
      <c r="P26" s="32"/>
      <c r="Q26" s="32"/>
      <c r="R26" s="32"/>
      <c r="S26" s="32"/>
      <c r="T26" s="32"/>
      <c r="U26" s="32"/>
      <c r="V26" s="32"/>
      <c r="W26" s="32"/>
      <c r="X26" s="32"/>
      <c r="Y26" s="32"/>
      <c r="Z26" s="32"/>
      <c r="AA26" s="32"/>
      <c r="AB26" s="32"/>
      <c r="AC26" s="32"/>
      <c r="AD26" s="32"/>
      <c r="AE26" s="32"/>
      <c r="AF26" s="32"/>
      <c r="AG26" s="32"/>
      <c r="AH26" s="32"/>
      <c r="AI26" s="32"/>
      <c r="AJ26" s="32"/>
      <c r="AK26" s="317">
        <f>ROUND(AG94,2)</f>
        <v>0</v>
      </c>
      <c r="AL26" s="318"/>
      <c r="AM26" s="318"/>
      <c r="AN26" s="318"/>
      <c r="AO26" s="318"/>
      <c r="AR26" s="30"/>
      <c r="BG26" s="315"/>
    </row>
    <row r="27" spans="2:59" s="1" customFormat="1" ht="6.95" customHeight="1">
      <c r="B27" s="30"/>
      <c r="AR27" s="30"/>
      <c r="BG27" s="315"/>
    </row>
    <row r="28" spans="2:59" s="1" customFormat="1" ht="12.75">
      <c r="B28" s="30"/>
      <c r="L28" s="312" t="s">
        <v>39</v>
      </c>
      <c r="M28" s="312"/>
      <c r="N28" s="312"/>
      <c r="O28" s="312"/>
      <c r="P28" s="312"/>
      <c r="W28" s="312" t="s">
        <v>40</v>
      </c>
      <c r="X28" s="312"/>
      <c r="Y28" s="312"/>
      <c r="Z28" s="312"/>
      <c r="AA28" s="312"/>
      <c r="AB28" s="312"/>
      <c r="AC28" s="312"/>
      <c r="AD28" s="312"/>
      <c r="AE28" s="312"/>
      <c r="AK28" s="312" t="s">
        <v>41</v>
      </c>
      <c r="AL28" s="312"/>
      <c r="AM28" s="312"/>
      <c r="AN28" s="312"/>
      <c r="AO28" s="312"/>
      <c r="AR28" s="30"/>
      <c r="BG28" s="315"/>
    </row>
    <row r="29" spans="2:59" s="2" customFormat="1" ht="14.45" customHeight="1">
      <c r="B29" s="34"/>
      <c r="D29" s="26" t="s">
        <v>42</v>
      </c>
      <c r="F29" s="26" t="s">
        <v>43</v>
      </c>
      <c r="L29" s="289">
        <v>0.21</v>
      </c>
      <c r="M29" s="290"/>
      <c r="N29" s="290"/>
      <c r="O29" s="290"/>
      <c r="P29" s="290"/>
      <c r="W29" s="313">
        <f>ROUND(BB94,2)</f>
        <v>0</v>
      </c>
      <c r="X29" s="290"/>
      <c r="Y29" s="290"/>
      <c r="Z29" s="290"/>
      <c r="AA29" s="290"/>
      <c r="AB29" s="290"/>
      <c r="AC29" s="290"/>
      <c r="AD29" s="290"/>
      <c r="AE29" s="290"/>
      <c r="AK29" s="313">
        <f>ROUND(AX94,2)</f>
        <v>0</v>
      </c>
      <c r="AL29" s="290"/>
      <c r="AM29" s="290"/>
      <c r="AN29" s="290"/>
      <c r="AO29" s="290"/>
      <c r="AR29" s="34"/>
      <c r="BG29" s="316"/>
    </row>
    <row r="30" spans="2:59" s="2" customFormat="1" ht="14.45" customHeight="1">
      <c r="B30" s="34"/>
      <c r="F30" s="26" t="s">
        <v>44</v>
      </c>
      <c r="L30" s="289">
        <v>0.15</v>
      </c>
      <c r="M30" s="290"/>
      <c r="N30" s="290"/>
      <c r="O30" s="290"/>
      <c r="P30" s="290"/>
      <c r="W30" s="313">
        <f>ROUND(BC94,2)</f>
        <v>0</v>
      </c>
      <c r="X30" s="290"/>
      <c r="Y30" s="290"/>
      <c r="Z30" s="290"/>
      <c r="AA30" s="290"/>
      <c r="AB30" s="290"/>
      <c r="AC30" s="290"/>
      <c r="AD30" s="290"/>
      <c r="AE30" s="290"/>
      <c r="AK30" s="313">
        <f>ROUND(AY94,2)</f>
        <v>0</v>
      </c>
      <c r="AL30" s="290"/>
      <c r="AM30" s="290"/>
      <c r="AN30" s="290"/>
      <c r="AO30" s="290"/>
      <c r="AR30" s="34"/>
      <c r="BG30" s="316"/>
    </row>
    <row r="31" spans="2:59" s="2" customFormat="1" ht="14.45" customHeight="1" hidden="1">
      <c r="B31" s="34"/>
      <c r="F31" s="26" t="s">
        <v>45</v>
      </c>
      <c r="L31" s="289">
        <v>0.21</v>
      </c>
      <c r="M31" s="290"/>
      <c r="N31" s="290"/>
      <c r="O31" s="290"/>
      <c r="P31" s="290"/>
      <c r="W31" s="313">
        <f>ROUND(BD94,2)</f>
        <v>0</v>
      </c>
      <c r="X31" s="290"/>
      <c r="Y31" s="290"/>
      <c r="Z31" s="290"/>
      <c r="AA31" s="290"/>
      <c r="AB31" s="290"/>
      <c r="AC31" s="290"/>
      <c r="AD31" s="290"/>
      <c r="AE31" s="290"/>
      <c r="AK31" s="313">
        <v>0</v>
      </c>
      <c r="AL31" s="290"/>
      <c r="AM31" s="290"/>
      <c r="AN31" s="290"/>
      <c r="AO31" s="290"/>
      <c r="AR31" s="34"/>
      <c r="BG31" s="316"/>
    </row>
    <row r="32" spans="2:59" s="2" customFormat="1" ht="14.45" customHeight="1" hidden="1">
      <c r="B32" s="34"/>
      <c r="F32" s="26" t="s">
        <v>46</v>
      </c>
      <c r="L32" s="289">
        <v>0.15</v>
      </c>
      <c r="M32" s="290"/>
      <c r="N32" s="290"/>
      <c r="O32" s="290"/>
      <c r="P32" s="290"/>
      <c r="W32" s="313">
        <f>ROUND(BE94,2)</f>
        <v>0</v>
      </c>
      <c r="X32" s="290"/>
      <c r="Y32" s="290"/>
      <c r="Z32" s="290"/>
      <c r="AA32" s="290"/>
      <c r="AB32" s="290"/>
      <c r="AC32" s="290"/>
      <c r="AD32" s="290"/>
      <c r="AE32" s="290"/>
      <c r="AK32" s="313">
        <v>0</v>
      </c>
      <c r="AL32" s="290"/>
      <c r="AM32" s="290"/>
      <c r="AN32" s="290"/>
      <c r="AO32" s="290"/>
      <c r="AR32" s="34"/>
      <c r="BG32" s="316"/>
    </row>
    <row r="33" spans="2:59" s="2" customFormat="1" ht="14.45" customHeight="1" hidden="1">
      <c r="B33" s="34"/>
      <c r="F33" s="26" t="s">
        <v>47</v>
      </c>
      <c r="L33" s="289">
        <v>0</v>
      </c>
      <c r="M33" s="290"/>
      <c r="N33" s="290"/>
      <c r="O33" s="290"/>
      <c r="P33" s="290"/>
      <c r="W33" s="313">
        <f>ROUND(BF94,2)</f>
        <v>0</v>
      </c>
      <c r="X33" s="290"/>
      <c r="Y33" s="290"/>
      <c r="Z33" s="290"/>
      <c r="AA33" s="290"/>
      <c r="AB33" s="290"/>
      <c r="AC33" s="290"/>
      <c r="AD33" s="290"/>
      <c r="AE33" s="290"/>
      <c r="AK33" s="313">
        <v>0</v>
      </c>
      <c r="AL33" s="290"/>
      <c r="AM33" s="290"/>
      <c r="AN33" s="290"/>
      <c r="AO33" s="290"/>
      <c r="AR33" s="34"/>
      <c r="BG33" s="316"/>
    </row>
    <row r="34" spans="2:59" s="1" customFormat="1" ht="6.95" customHeight="1">
      <c r="B34" s="30"/>
      <c r="AR34" s="30"/>
      <c r="BG34" s="315"/>
    </row>
    <row r="35" spans="2:44" s="1" customFormat="1" ht="25.9" customHeight="1">
      <c r="B35" s="30"/>
      <c r="C35" s="35"/>
      <c r="D35" s="36" t="s">
        <v>48</v>
      </c>
      <c r="E35" s="37"/>
      <c r="F35" s="37"/>
      <c r="G35" s="37"/>
      <c r="H35" s="37"/>
      <c r="I35" s="37"/>
      <c r="J35" s="37"/>
      <c r="K35" s="37"/>
      <c r="L35" s="37"/>
      <c r="M35" s="37"/>
      <c r="N35" s="37"/>
      <c r="O35" s="37"/>
      <c r="P35" s="37"/>
      <c r="Q35" s="37"/>
      <c r="R35" s="37"/>
      <c r="S35" s="37"/>
      <c r="T35" s="38" t="s">
        <v>49</v>
      </c>
      <c r="U35" s="37"/>
      <c r="V35" s="37"/>
      <c r="W35" s="37"/>
      <c r="X35" s="292" t="s">
        <v>50</v>
      </c>
      <c r="Y35" s="293"/>
      <c r="Z35" s="293"/>
      <c r="AA35" s="293"/>
      <c r="AB35" s="293"/>
      <c r="AC35" s="37"/>
      <c r="AD35" s="37"/>
      <c r="AE35" s="37"/>
      <c r="AF35" s="37"/>
      <c r="AG35" s="37"/>
      <c r="AH35" s="37"/>
      <c r="AI35" s="37"/>
      <c r="AJ35" s="37"/>
      <c r="AK35" s="294">
        <f>SUM(AK26:AK33)</f>
        <v>0</v>
      </c>
      <c r="AL35" s="293"/>
      <c r="AM35" s="293"/>
      <c r="AN35" s="293"/>
      <c r="AO35" s="295"/>
      <c r="AP35" s="35"/>
      <c r="AQ35" s="35"/>
      <c r="AR35" s="30"/>
    </row>
    <row r="36" spans="2:44" s="1" customFormat="1" ht="6.95" customHeight="1">
      <c r="B36" s="30"/>
      <c r="AR36" s="30"/>
    </row>
    <row r="37" spans="2:44" s="1" customFormat="1" ht="14.45" customHeight="1">
      <c r="B37" s="30"/>
      <c r="AR37" s="30"/>
    </row>
    <row r="38" spans="2:44" ht="14.45" customHeight="1">
      <c r="B38" s="19"/>
      <c r="AR38" s="19"/>
    </row>
    <row r="39" spans="2:44" ht="14.45" customHeight="1">
      <c r="B39" s="19"/>
      <c r="AR39" s="19"/>
    </row>
    <row r="40" spans="2:44" ht="14.45" customHeight="1">
      <c r="B40" s="19"/>
      <c r="AR40" s="19"/>
    </row>
    <row r="41" spans="2:44" ht="14.45" customHeight="1">
      <c r="B41" s="19"/>
      <c r="AR41" s="19"/>
    </row>
    <row r="42" spans="2:44" ht="14.45" customHeight="1">
      <c r="B42" s="19"/>
      <c r="AR42" s="19"/>
    </row>
    <row r="43" spans="2:44" ht="14.45" customHeight="1">
      <c r="B43" s="19"/>
      <c r="AR43" s="19"/>
    </row>
    <row r="44" spans="2:44" ht="14.45" customHeight="1">
      <c r="B44" s="19"/>
      <c r="AR44" s="19"/>
    </row>
    <row r="45" spans="2:44" ht="14.45" customHeight="1">
      <c r="B45" s="19"/>
      <c r="AR45" s="19"/>
    </row>
    <row r="46" spans="2:44" ht="14.45" customHeight="1">
      <c r="B46" s="19"/>
      <c r="AR46" s="19"/>
    </row>
    <row r="47" spans="2:44" ht="14.45" customHeight="1">
      <c r="B47" s="19"/>
      <c r="AR47" s="19"/>
    </row>
    <row r="48" spans="2:44" ht="14.45" customHeight="1">
      <c r="B48" s="19"/>
      <c r="AR48" s="19"/>
    </row>
    <row r="49" spans="2:44" s="1" customFormat="1" ht="14.45" customHeight="1">
      <c r="B49" s="30"/>
      <c r="D49" s="39" t="s">
        <v>51</v>
      </c>
      <c r="E49" s="40"/>
      <c r="F49" s="40"/>
      <c r="G49" s="40"/>
      <c r="H49" s="40"/>
      <c r="I49" s="40"/>
      <c r="J49" s="40"/>
      <c r="K49" s="40"/>
      <c r="L49" s="40"/>
      <c r="M49" s="40"/>
      <c r="N49" s="40"/>
      <c r="O49" s="40"/>
      <c r="P49" s="40"/>
      <c r="Q49" s="40"/>
      <c r="R49" s="40"/>
      <c r="S49" s="40"/>
      <c r="T49" s="40"/>
      <c r="U49" s="40"/>
      <c r="V49" s="40"/>
      <c r="W49" s="40"/>
      <c r="X49" s="40"/>
      <c r="Y49" s="40"/>
      <c r="Z49" s="40"/>
      <c r="AA49" s="40"/>
      <c r="AB49" s="40"/>
      <c r="AC49" s="40"/>
      <c r="AD49" s="40"/>
      <c r="AE49" s="40"/>
      <c r="AF49" s="40"/>
      <c r="AG49" s="40"/>
      <c r="AH49" s="39" t="s">
        <v>52</v>
      </c>
      <c r="AI49" s="40"/>
      <c r="AJ49" s="40"/>
      <c r="AK49" s="40"/>
      <c r="AL49" s="40"/>
      <c r="AM49" s="40"/>
      <c r="AN49" s="40"/>
      <c r="AO49" s="40"/>
      <c r="AR49" s="30"/>
    </row>
    <row r="50" spans="2:44" ht="12">
      <c r="B50" s="19"/>
      <c r="AR50" s="19"/>
    </row>
    <row r="51" spans="2:44" ht="12">
      <c r="B51" s="19"/>
      <c r="AR51" s="19"/>
    </row>
    <row r="52" spans="2:44" ht="12">
      <c r="B52" s="19"/>
      <c r="AR52" s="19"/>
    </row>
    <row r="53" spans="2:44" ht="12">
      <c r="B53" s="19"/>
      <c r="AR53" s="19"/>
    </row>
    <row r="54" spans="2:44" ht="12">
      <c r="B54" s="19"/>
      <c r="AR54" s="19"/>
    </row>
    <row r="55" spans="2:44" ht="12">
      <c r="B55" s="19"/>
      <c r="AR55" s="19"/>
    </row>
    <row r="56" spans="2:44" ht="12">
      <c r="B56" s="19"/>
      <c r="AR56" s="19"/>
    </row>
    <row r="57" spans="2:44" ht="12">
      <c r="B57" s="19"/>
      <c r="AR57" s="19"/>
    </row>
    <row r="58" spans="2:44" ht="12">
      <c r="B58" s="19"/>
      <c r="AR58" s="19"/>
    </row>
    <row r="59" spans="2:44" ht="12">
      <c r="B59" s="19"/>
      <c r="AR59" s="19"/>
    </row>
    <row r="60" spans="2:44" s="1" customFormat="1" ht="12.75">
      <c r="B60" s="30"/>
      <c r="D60" s="41" t="s">
        <v>53</v>
      </c>
      <c r="E60" s="32"/>
      <c r="F60" s="32"/>
      <c r="G60" s="32"/>
      <c r="H60" s="32"/>
      <c r="I60" s="32"/>
      <c r="J60" s="32"/>
      <c r="K60" s="32"/>
      <c r="L60" s="32"/>
      <c r="M60" s="32"/>
      <c r="N60" s="32"/>
      <c r="O60" s="32"/>
      <c r="P60" s="32"/>
      <c r="Q60" s="32"/>
      <c r="R60" s="32"/>
      <c r="S60" s="32"/>
      <c r="T60" s="32"/>
      <c r="U60" s="32"/>
      <c r="V60" s="41" t="s">
        <v>54</v>
      </c>
      <c r="W60" s="32"/>
      <c r="X60" s="32"/>
      <c r="Y60" s="32"/>
      <c r="Z60" s="32"/>
      <c r="AA60" s="32"/>
      <c r="AB60" s="32"/>
      <c r="AC60" s="32"/>
      <c r="AD60" s="32"/>
      <c r="AE60" s="32"/>
      <c r="AF60" s="32"/>
      <c r="AG60" s="32"/>
      <c r="AH60" s="41" t="s">
        <v>53</v>
      </c>
      <c r="AI60" s="32"/>
      <c r="AJ60" s="32"/>
      <c r="AK60" s="32"/>
      <c r="AL60" s="32"/>
      <c r="AM60" s="41" t="s">
        <v>54</v>
      </c>
      <c r="AN60" s="32"/>
      <c r="AO60" s="32"/>
      <c r="AR60" s="30"/>
    </row>
    <row r="61" spans="2:44" ht="12">
      <c r="B61" s="19"/>
      <c r="AR61" s="19"/>
    </row>
    <row r="62" spans="2:44" ht="12">
      <c r="B62" s="19"/>
      <c r="AR62" s="19"/>
    </row>
    <row r="63" spans="2:44" ht="12">
      <c r="B63" s="19"/>
      <c r="AR63" s="19"/>
    </row>
    <row r="64" spans="2:44" s="1" customFormat="1" ht="12.75">
      <c r="B64" s="30"/>
      <c r="D64" s="39" t="s">
        <v>55</v>
      </c>
      <c r="E64" s="40"/>
      <c r="F64" s="40"/>
      <c r="G64" s="40"/>
      <c r="H64" s="40"/>
      <c r="I64" s="40"/>
      <c r="J64" s="40"/>
      <c r="K64" s="40"/>
      <c r="L64" s="40"/>
      <c r="M64" s="40"/>
      <c r="N64" s="40"/>
      <c r="O64" s="40"/>
      <c r="P64" s="40"/>
      <c r="Q64" s="40"/>
      <c r="R64" s="40"/>
      <c r="S64" s="40"/>
      <c r="T64" s="40"/>
      <c r="U64" s="40"/>
      <c r="V64" s="40"/>
      <c r="W64" s="40"/>
      <c r="X64" s="40"/>
      <c r="Y64" s="40"/>
      <c r="Z64" s="40"/>
      <c r="AA64" s="40"/>
      <c r="AB64" s="40"/>
      <c r="AC64" s="40"/>
      <c r="AD64" s="40"/>
      <c r="AE64" s="40"/>
      <c r="AF64" s="40"/>
      <c r="AG64" s="40"/>
      <c r="AH64" s="39" t="s">
        <v>56</v>
      </c>
      <c r="AI64" s="40"/>
      <c r="AJ64" s="40"/>
      <c r="AK64" s="40"/>
      <c r="AL64" s="40"/>
      <c r="AM64" s="40"/>
      <c r="AN64" s="40"/>
      <c r="AO64" s="40"/>
      <c r="AR64" s="30"/>
    </row>
    <row r="65" spans="2:44" ht="12">
      <c r="B65" s="19"/>
      <c r="AR65" s="19"/>
    </row>
    <row r="66" spans="2:44" ht="12">
      <c r="B66" s="19"/>
      <c r="AR66" s="19"/>
    </row>
    <row r="67" spans="2:44" ht="12">
      <c r="B67" s="19"/>
      <c r="AR67" s="19"/>
    </row>
    <row r="68" spans="2:44" ht="12">
      <c r="B68" s="19"/>
      <c r="AR68" s="19"/>
    </row>
    <row r="69" spans="2:44" ht="12">
      <c r="B69" s="19"/>
      <c r="AR69" s="19"/>
    </row>
    <row r="70" spans="2:44" ht="12">
      <c r="B70" s="19"/>
      <c r="AR70" s="19"/>
    </row>
    <row r="71" spans="2:44" ht="12">
      <c r="B71" s="19"/>
      <c r="AR71" s="19"/>
    </row>
    <row r="72" spans="2:44" ht="12">
      <c r="B72" s="19"/>
      <c r="AR72" s="19"/>
    </row>
    <row r="73" spans="2:44" ht="12">
      <c r="B73" s="19"/>
      <c r="AR73" s="19"/>
    </row>
    <row r="74" spans="2:44" ht="12">
      <c r="B74" s="19"/>
      <c r="AR74" s="19"/>
    </row>
    <row r="75" spans="2:44" s="1" customFormat="1" ht="12.75">
      <c r="B75" s="30"/>
      <c r="D75" s="41" t="s">
        <v>53</v>
      </c>
      <c r="E75" s="32"/>
      <c r="F75" s="32"/>
      <c r="G75" s="32"/>
      <c r="H75" s="32"/>
      <c r="I75" s="32"/>
      <c r="J75" s="32"/>
      <c r="K75" s="32"/>
      <c r="L75" s="32"/>
      <c r="M75" s="32"/>
      <c r="N75" s="32"/>
      <c r="O75" s="32"/>
      <c r="P75" s="32"/>
      <c r="Q75" s="32"/>
      <c r="R75" s="32"/>
      <c r="S75" s="32"/>
      <c r="T75" s="32"/>
      <c r="U75" s="32"/>
      <c r="V75" s="41" t="s">
        <v>54</v>
      </c>
      <c r="W75" s="32"/>
      <c r="X75" s="32"/>
      <c r="Y75" s="32"/>
      <c r="Z75" s="32"/>
      <c r="AA75" s="32"/>
      <c r="AB75" s="32"/>
      <c r="AC75" s="32"/>
      <c r="AD75" s="32"/>
      <c r="AE75" s="32"/>
      <c r="AF75" s="32"/>
      <c r="AG75" s="32"/>
      <c r="AH75" s="41" t="s">
        <v>53</v>
      </c>
      <c r="AI75" s="32"/>
      <c r="AJ75" s="32"/>
      <c r="AK75" s="32"/>
      <c r="AL75" s="32"/>
      <c r="AM75" s="41" t="s">
        <v>54</v>
      </c>
      <c r="AN75" s="32"/>
      <c r="AO75" s="32"/>
      <c r="AR75" s="30"/>
    </row>
    <row r="76" spans="2:44" s="1" customFormat="1" ht="12">
      <c r="B76" s="30"/>
      <c r="AR76" s="30"/>
    </row>
    <row r="77" spans="2:44" s="1" customFormat="1" ht="6.95" customHeight="1">
      <c r="B77" s="42"/>
      <c r="C77" s="43"/>
      <c r="D77" s="43"/>
      <c r="E77" s="43"/>
      <c r="F77" s="43"/>
      <c r="G77" s="43"/>
      <c r="H77" s="43"/>
      <c r="I77" s="43"/>
      <c r="J77" s="43"/>
      <c r="K77" s="43"/>
      <c r="L77" s="43"/>
      <c r="M77" s="43"/>
      <c r="N77" s="43"/>
      <c r="O77" s="43"/>
      <c r="P77" s="43"/>
      <c r="Q77" s="43"/>
      <c r="R77" s="43"/>
      <c r="S77" s="43"/>
      <c r="T77" s="43"/>
      <c r="U77" s="43"/>
      <c r="V77" s="43"/>
      <c r="W77" s="43"/>
      <c r="X77" s="43"/>
      <c r="Y77" s="43"/>
      <c r="Z77" s="43"/>
      <c r="AA77" s="43"/>
      <c r="AB77" s="43"/>
      <c r="AC77" s="43"/>
      <c r="AD77" s="43"/>
      <c r="AE77" s="43"/>
      <c r="AF77" s="43"/>
      <c r="AG77" s="43"/>
      <c r="AH77" s="43"/>
      <c r="AI77" s="43"/>
      <c r="AJ77" s="43"/>
      <c r="AK77" s="43"/>
      <c r="AL77" s="43"/>
      <c r="AM77" s="43"/>
      <c r="AN77" s="43"/>
      <c r="AO77" s="43"/>
      <c r="AP77" s="43"/>
      <c r="AQ77" s="43"/>
      <c r="AR77" s="30"/>
    </row>
    <row r="81" spans="2:44" s="1" customFormat="1" ht="6.95" customHeight="1">
      <c r="B81" s="44"/>
      <c r="C81" s="45"/>
      <c r="D81" s="45"/>
      <c r="E81" s="45"/>
      <c r="F81" s="45"/>
      <c r="G81" s="45"/>
      <c r="H81" s="45"/>
      <c r="I81" s="45"/>
      <c r="J81" s="45"/>
      <c r="K81" s="45"/>
      <c r="L81" s="45"/>
      <c r="M81" s="45"/>
      <c r="N81" s="45"/>
      <c r="O81" s="45"/>
      <c r="P81" s="45"/>
      <c r="Q81" s="45"/>
      <c r="R81" s="45"/>
      <c r="S81" s="45"/>
      <c r="T81" s="45"/>
      <c r="U81" s="45"/>
      <c r="V81" s="45"/>
      <c r="W81" s="45"/>
      <c r="X81" s="45"/>
      <c r="Y81" s="45"/>
      <c r="Z81" s="45"/>
      <c r="AA81" s="45"/>
      <c r="AB81" s="45"/>
      <c r="AC81" s="45"/>
      <c r="AD81" s="45"/>
      <c r="AE81" s="45"/>
      <c r="AF81" s="45"/>
      <c r="AG81" s="45"/>
      <c r="AH81" s="45"/>
      <c r="AI81" s="45"/>
      <c r="AJ81" s="45"/>
      <c r="AK81" s="45"/>
      <c r="AL81" s="45"/>
      <c r="AM81" s="45"/>
      <c r="AN81" s="45"/>
      <c r="AO81" s="45"/>
      <c r="AP81" s="45"/>
      <c r="AQ81" s="45"/>
      <c r="AR81" s="30"/>
    </row>
    <row r="82" spans="2:44" s="1" customFormat="1" ht="24.95" customHeight="1">
      <c r="B82" s="30"/>
      <c r="C82" s="20" t="s">
        <v>57</v>
      </c>
      <c r="AR82" s="30"/>
    </row>
    <row r="83" spans="2:44" s="1" customFormat="1" ht="6.95" customHeight="1">
      <c r="B83" s="30"/>
      <c r="AR83" s="30"/>
    </row>
    <row r="84" spans="2:44" s="3" customFormat="1" ht="12" customHeight="1">
      <c r="B84" s="46"/>
      <c r="C84" s="26" t="s">
        <v>14</v>
      </c>
      <c r="L84" s="3" t="str">
        <f>K5</f>
        <v>9-029/119/01</v>
      </c>
      <c r="AR84" s="46"/>
    </row>
    <row r="85" spans="2:44" s="4" customFormat="1" ht="36.95" customHeight="1">
      <c r="B85" s="47"/>
      <c r="C85" s="48" t="s">
        <v>17</v>
      </c>
      <c r="L85" s="304" t="str">
        <f>K6</f>
        <v>STAVEBNÍ ÚPRAVY DVORA PRÁVNICKÉ FAKULTY</v>
      </c>
      <c r="M85" s="305"/>
      <c r="N85" s="305"/>
      <c r="O85" s="305"/>
      <c r="P85" s="305"/>
      <c r="Q85" s="305"/>
      <c r="R85" s="305"/>
      <c r="S85" s="305"/>
      <c r="T85" s="305"/>
      <c r="U85" s="305"/>
      <c r="V85" s="305"/>
      <c r="W85" s="305"/>
      <c r="X85" s="305"/>
      <c r="Y85" s="305"/>
      <c r="Z85" s="305"/>
      <c r="AA85" s="305"/>
      <c r="AB85" s="305"/>
      <c r="AC85" s="305"/>
      <c r="AD85" s="305"/>
      <c r="AE85" s="305"/>
      <c r="AF85" s="305"/>
      <c r="AG85" s="305"/>
      <c r="AH85" s="305"/>
      <c r="AI85" s="305"/>
      <c r="AJ85" s="305"/>
      <c r="AK85" s="305"/>
      <c r="AL85" s="305"/>
      <c r="AM85" s="305"/>
      <c r="AN85" s="305"/>
      <c r="AO85" s="305"/>
      <c r="AR85" s="47"/>
    </row>
    <row r="86" spans="2:44" s="1" customFormat="1" ht="6.95" customHeight="1">
      <c r="B86" s="30"/>
      <c r="AR86" s="30"/>
    </row>
    <row r="87" spans="2:44" s="1" customFormat="1" ht="12" customHeight="1">
      <c r="B87" s="30"/>
      <c r="C87" s="26" t="s">
        <v>23</v>
      </c>
      <c r="L87" s="49" t="str">
        <f>IF(K8="","",K8)</f>
        <v>OLOMOUC, TŘÍDA 17. LISTOPADU</v>
      </c>
      <c r="AI87" s="26" t="s">
        <v>25</v>
      </c>
      <c r="AM87" s="306" t="str">
        <f>IF(AN8="","",AN8)</f>
        <v>1. 2. 2020</v>
      </c>
      <c r="AN87" s="306"/>
      <c r="AR87" s="30"/>
    </row>
    <row r="88" spans="2:44" s="1" customFormat="1" ht="6.95" customHeight="1">
      <c r="B88" s="30"/>
      <c r="AR88" s="30"/>
    </row>
    <row r="89" spans="2:58" s="1" customFormat="1" ht="15.2" customHeight="1">
      <c r="B89" s="30"/>
      <c r="C89" s="26" t="s">
        <v>27</v>
      </c>
      <c r="L89" s="3" t="str">
        <f>IF(E11="","",E11)</f>
        <v>Univerzita Palackého v Olomouci</v>
      </c>
      <c r="AI89" s="26" t="s">
        <v>33</v>
      </c>
      <c r="AM89" s="302" t="str">
        <f>IF(E17="","",E17)</f>
        <v>Jiří Janásek</v>
      </c>
      <c r="AN89" s="303"/>
      <c r="AO89" s="303"/>
      <c r="AP89" s="303"/>
      <c r="AR89" s="30"/>
      <c r="AS89" s="298" t="s">
        <v>58</v>
      </c>
      <c r="AT89" s="299"/>
      <c r="AU89" s="50"/>
      <c r="AV89" s="50"/>
      <c r="AW89" s="50"/>
      <c r="AX89" s="50"/>
      <c r="AY89" s="50"/>
      <c r="AZ89" s="50"/>
      <c r="BA89" s="50"/>
      <c r="BB89" s="50"/>
      <c r="BC89" s="50"/>
      <c r="BD89" s="50"/>
      <c r="BE89" s="50"/>
      <c r="BF89" s="51"/>
    </row>
    <row r="90" spans="2:58" s="1" customFormat="1" ht="43.15" customHeight="1">
      <c r="B90" s="30"/>
      <c r="C90" s="26" t="s">
        <v>31</v>
      </c>
      <c r="L90" s="3" t="str">
        <f>IF(E14="Vyplň údaj","",E14)</f>
        <v/>
      </c>
      <c r="AI90" s="26" t="s">
        <v>35</v>
      </c>
      <c r="AM90" s="302" t="str">
        <f>IF(E20="","",E20)</f>
        <v>ALFAPROJEKT OLOMOUC a.s., Tylova 4, 772 00 Olomouc</v>
      </c>
      <c r="AN90" s="303"/>
      <c r="AO90" s="303"/>
      <c r="AP90" s="303"/>
      <c r="AR90" s="30"/>
      <c r="AS90" s="300"/>
      <c r="AT90" s="301"/>
      <c r="AU90" s="52"/>
      <c r="AV90" s="52"/>
      <c r="AW90" s="52"/>
      <c r="AX90" s="52"/>
      <c r="AY90" s="52"/>
      <c r="AZ90" s="52"/>
      <c r="BA90" s="52"/>
      <c r="BB90" s="52"/>
      <c r="BC90" s="52"/>
      <c r="BD90" s="52"/>
      <c r="BE90" s="52"/>
      <c r="BF90" s="53"/>
    </row>
    <row r="91" spans="2:58" s="1" customFormat="1" ht="10.9" customHeight="1">
      <c r="B91" s="30"/>
      <c r="AR91" s="30"/>
      <c r="AS91" s="300"/>
      <c r="AT91" s="301"/>
      <c r="AU91" s="52"/>
      <c r="AV91" s="52"/>
      <c r="AW91" s="52"/>
      <c r="AX91" s="52"/>
      <c r="AY91" s="52"/>
      <c r="AZ91" s="52"/>
      <c r="BA91" s="52"/>
      <c r="BB91" s="52"/>
      <c r="BC91" s="52"/>
      <c r="BD91" s="52"/>
      <c r="BE91" s="52"/>
      <c r="BF91" s="53"/>
    </row>
    <row r="92" spans="2:58" s="1" customFormat="1" ht="29.25" customHeight="1">
      <c r="B92" s="30"/>
      <c r="C92" s="291" t="s">
        <v>59</v>
      </c>
      <c r="D92" s="286"/>
      <c r="E92" s="286"/>
      <c r="F92" s="286"/>
      <c r="G92" s="286"/>
      <c r="H92" s="54"/>
      <c r="I92" s="287" t="s">
        <v>60</v>
      </c>
      <c r="J92" s="286"/>
      <c r="K92" s="286"/>
      <c r="L92" s="286"/>
      <c r="M92" s="286"/>
      <c r="N92" s="286"/>
      <c r="O92" s="286"/>
      <c r="P92" s="286"/>
      <c r="Q92" s="286"/>
      <c r="R92" s="286"/>
      <c r="S92" s="286"/>
      <c r="T92" s="286"/>
      <c r="U92" s="286"/>
      <c r="V92" s="286"/>
      <c r="W92" s="286"/>
      <c r="X92" s="286"/>
      <c r="Y92" s="286"/>
      <c r="Z92" s="286"/>
      <c r="AA92" s="286"/>
      <c r="AB92" s="286"/>
      <c r="AC92" s="286"/>
      <c r="AD92" s="286"/>
      <c r="AE92" s="286"/>
      <c r="AF92" s="286"/>
      <c r="AG92" s="285" t="s">
        <v>61</v>
      </c>
      <c r="AH92" s="286"/>
      <c r="AI92" s="286"/>
      <c r="AJ92" s="286"/>
      <c r="AK92" s="286"/>
      <c r="AL92" s="286"/>
      <c r="AM92" s="286"/>
      <c r="AN92" s="287" t="s">
        <v>62</v>
      </c>
      <c r="AO92" s="286"/>
      <c r="AP92" s="288"/>
      <c r="AQ92" s="55" t="s">
        <v>63</v>
      </c>
      <c r="AR92" s="30"/>
      <c r="AS92" s="56" t="s">
        <v>64</v>
      </c>
      <c r="AT92" s="57" t="s">
        <v>65</v>
      </c>
      <c r="AU92" s="57" t="s">
        <v>66</v>
      </c>
      <c r="AV92" s="57" t="s">
        <v>67</v>
      </c>
      <c r="AW92" s="57" t="s">
        <v>68</v>
      </c>
      <c r="AX92" s="57" t="s">
        <v>69</v>
      </c>
      <c r="AY92" s="57" t="s">
        <v>70</v>
      </c>
      <c r="AZ92" s="57" t="s">
        <v>71</v>
      </c>
      <c r="BA92" s="57" t="s">
        <v>72</v>
      </c>
      <c r="BB92" s="57" t="s">
        <v>73</v>
      </c>
      <c r="BC92" s="57" t="s">
        <v>74</v>
      </c>
      <c r="BD92" s="57" t="s">
        <v>75</v>
      </c>
      <c r="BE92" s="57" t="s">
        <v>76</v>
      </c>
      <c r="BF92" s="58" t="s">
        <v>77</v>
      </c>
    </row>
    <row r="93" spans="2:58" s="1" customFormat="1" ht="10.9" customHeight="1">
      <c r="B93" s="30"/>
      <c r="AR93" s="30"/>
      <c r="AS93" s="59"/>
      <c r="AT93" s="50"/>
      <c r="AU93" s="50"/>
      <c r="AV93" s="50"/>
      <c r="AW93" s="50"/>
      <c r="AX93" s="50"/>
      <c r="AY93" s="50"/>
      <c r="AZ93" s="50"/>
      <c r="BA93" s="50"/>
      <c r="BB93" s="50"/>
      <c r="BC93" s="50"/>
      <c r="BD93" s="50"/>
      <c r="BE93" s="50"/>
      <c r="BF93" s="51"/>
    </row>
    <row r="94" spans="2:90" s="5" customFormat="1" ht="32.45" customHeight="1">
      <c r="B94" s="60"/>
      <c r="C94" s="61" t="s">
        <v>78</v>
      </c>
      <c r="D94" s="62"/>
      <c r="E94" s="62"/>
      <c r="F94" s="62"/>
      <c r="G94" s="62"/>
      <c r="H94" s="62"/>
      <c r="I94" s="62"/>
      <c r="J94" s="62"/>
      <c r="K94" s="62"/>
      <c r="L94" s="62"/>
      <c r="M94" s="62"/>
      <c r="N94" s="62"/>
      <c r="O94" s="62"/>
      <c r="P94" s="62"/>
      <c r="Q94" s="62"/>
      <c r="R94" s="62"/>
      <c r="S94" s="62"/>
      <c r="T94" s="62"/>
      <c r="U94" s="62"/>
      <c r="V94" s="62"/>
      <c r="W94" s="62"/>
      <c r="X94" s="62"/>
      <c r="Y94" s="62"/>
      <c r="Z94" s="62"/>
      <c r="AA94" s="62"/>
      <c r="AB94" s="62"/>
      <c r="AC94" s="62"/>
      <c r="AD94" s="62"/>
      <c r="AE94" s="62"/>
      <c r="AF94" s="62"/>
      <c r="AG94" s="283">
        <f>ROUND(SUM(AG95:AG96),2)</f>
        <v>0</v>
      </c>
      <c r="AH94" s="283"/>
      <c r="AI94" s="283"/>
      <c r="AJ94" s="283"/>
      <c r="AK94" s="283"/>
      <c r="AL94" s="283"/>
      <c r="AM94" s="283"/>
      <c r="AN94" s="284">
        <f>SUM(AG94,AV94)</f>
        <v>0</v>
      </c>
      <c r="AO94" s="284"/>
      <c r="AP94" s="284"/>
      <c r="AQ94" s="64" t="s">
        <v>1</v>
      </c>
      <c r="AR94" s="60"/>
      <c r="AS94" s="65">
        <f>ROUND(SUM(AS95:AS96),2)</f>
        <v>0</v>
      </c>
      <c r="AT94" s="66">
        <f>ROUND(SUM(AT95:AT96),2)</f>
        <v>0</v>
      </c>
      <c r="AU94" s="67">
        <f>ROUND(SUM(AU95:AU96),2)</f>
        <v>0</v>
      </c>
      <c r="AV94" s="67">
        <f>ROUND(SUM(AX94:AY94),2)</f>
        <v>0</v>
      </c>
      <c r="AW94" s="68">
        <f>ROUND(SUM(AW95:AW96),5)</f>
        <v>0</v>
      </c>
      <c r="AX94" s="67">
        <f>ROUND(BB94*L29,2)</f>
        <v>0</v>
      </c>
      <c r="AY94" s="67">
        <f>ROUND(BC94*L30,2)</f>
        <v>0</v>
      </c>
      <c r="AZ94" s="67">
        <f>ROUND(BD94*L29,2)</f>
        <v>0</v>
      </c>
      <c r="BA94" s="67">
        <f>ROUND(BE94*L30,2)</f>
        <v>0</v>
      </c>
      <c r="BB94" s="67">
        <f>ROUND(SUM(BB95:BB96),2)</f>
        <v>0</v>
      </c>
      <c r="BC94" s="67">
        <f>ROUND(SUM(BC95:BC96),2)</f>
        <v>0</v>
      </c>
      <c r="BD94" s="67">
        <f>ROUND(SUM(BD95:BD96),2)</f>
        <v>0</v>
      </c>
      <c r="BE94" s="67">
        <f>ROUND(SUM(BE95:BE96),2)</f>
        <v>0</v>
      </c>
      <c r="BF94" s="69">
        <f>ROUND(SUM(BF95:BF96),2)</f>
        <v>0</v>
      </c>
      <c r="BS94" s="70" t="s">
        <v>79</v>
      </c>
      <c r="BT94" s="70" t="s">
        <v>80</v>
      </c>
      <c r="BU94" s="71" t="s">
        <v>81</v>
      </c>
      <c r="BV94" s="70" t="s">
        <v>82</v>
      </c>
      <c r="BW94" s="70" t="s">
        <v>5</v>
      </c>
      <c r="BX94" s="70" t="s">
        <v>83</v>
      </c>
      <c r="CL94" s="70" t="s">
        <v>20</v>
      </c>
    </row>
    <row r="95" spans="1:91" s="6" customFormat="1" ht="16.5" customHeight="1">
      <c r="A95" s="72" t="s">
        <v>84</v>
      </c>
      <c r="B95" s="73"/>
      <c r="C95" s="74"/>
      <c r="D95" s="282" t="s">
        <v>85</v>
      </c>
      <c r="E95" s="282"/>
      <c r="F95" s="282"/>
      <c r="G95" s="282"/>
      <c r="H95" s="282"/>
      <c r="I95" s="75"/>
      <c r="J95" s="282" t="s">
        <v>86</v>
      </c>
      <c r="K95" s="282"/>
      <c r="L95" s="282"/>
      <c r="M95" s="282"/>
      <c r="N95" s="282"/>
      <c r="O95" s="282"/>
      <c r="P95" s="282"/>
      <c r="Q95" s="282"/>
      <c r="R95" s="282"/>
      <c r="S95" s="282"/>
      <c r="T95" s="282"/>
      <c r="U95" s="282"/>
      <c r="V95" s="282"/>
      <c r="W95" s="282"/>
      <c r="X95" s="282"/>
      <c r="Y95" s="282"/>
      <c r="Z95" s="282"/>
      <c r="AA95" s="282"/>
      <c r="AB95" s="282"/>
      <c r="AC95" s="282"/>
      <c r="AD95" s="282"/>
      <c r="AE95" s="282"/>
      <c r="AF95" s="282"/>
      <c r="AG95" s="280">
        <f>'SO 101 - KOMUNIKACE A ZPE...'!K32</f>
        <v>0</v>
      </c>
      <c r="AH95" s="281"/>
      <c r="AI95" s="281"/>
      <c r="AJ95" s="281"/>
      <c r="AK95" s="281"/>
      <c r="AL95" s="281"/>
      <c r="AM95" s="281"/>
      <c r="AN95" s="280">
        <f>SUM(AG95,AV95)</f>
        <v>0</v>
      </c>
      <c r="AO95" s="281"/>
      <c r="AP95" s="281"/>
      <c r="AQ95" s="76" t="s">
        <v>87</v>
      </c>
      <c r="AR95" s="73"/>
      <c r="AS95" s="77">
        <f>'SO 101 - KOMUNIKACE A ZPE...'!K30</f>
        <v>0</v>
      </c>
      <c r="AT95" s="78">
        <f>'SO 101 - KOMUNIKACE A ZPE...'!K31</f>
        <v>0</v>
      </c>
      <c r="AU95" s="78">
        <v>0</v>
      </c>
      <c r="AV95" s="78">
        <f>ROUND(SUM(AX95:AY95),2)</f>
        <v>0</v>
      </c>
      <c r="AW95" s="79">
        <f>'SO 101 - KOMUNIKACE A ZPE...'!T130</f>
        <v>0</v>
      </c>
      <c r="AX95" s="78">
        <f>'SO 101 - KOMUNIKACE A ZPE...'!K35</f>
        <v>0</v>
      </c>
      <c r="AY95" s="78">
        <f>'SO 101 - KOMUNIKACE A ZPE...'!K36</f>
        <v>0</v>
      </c>
      <c r="AZ95" s="78">
        <f>'SO 101 - KOMUNIKACE A ZPE...'!K37</f>
        <v>0</v>
      </c>
      <c r="BA95" s="78">
        <f>'SO 101 - KOMUNIKACE A ZPE...'!K38</f>
        <v>0</v>
      </c>
      <c r="BB95" s="78">
        <f>'SO 101 - KOMUNIKACE A ZPE...'!F35</f>
        <v>0</v>
      </c>
      <c r="BC95" s="78">
        <f>'SO 101 - KOMUNIKACE A ZPE...'!F36</f>
        <v>0</v>
      </c>
      <c r="BD95" s="78">
        <f>'SO 101 - KOMUNIKACE A ZPE...'!F37</f>
        <v>0</v>
      </c>
      <c r="BE95" s="78">
        <f>'SO 101 - KOMUNIKACE A ZPE...'!F38</f>
        <v>0</v>
      </c>
      <c r="BF95" s="80">
        <f>'SO 101 - KOMUNIKACE A ZPE...'!F39</f>
        <v>0</v>
      </c>
      <c r="BT95" s="81" t="s">
        <v>88</v>
      </c>
      <c r="BV95" s="81" t="s">
        <v>82</v>
      </c>
      <c r="BW95" s="81" t="s">
        <v>89</v>
      </c>
      <c r="BX95" s="81" t="s">
        <v>5</v>
      </c>
      <c r="CL95" s="81" t="s">
        <v>20</v>
      </c>
      <c r="CM95" s="81" t="s">
        <v>90</v>
      </c>
    </row>
    <row r="96" spans="1:91" s="6" customFormat="1" ht="16.5" customHeight="1">
      <c r="A96" s="72" t="s">
        <v>84</v>
      </c>
      <c r="B96" s="73"/>
      <c r="C96" s="74"/>
      <c r="D96" s="282" t="s">
        <v>91</v>
      </c>
      <c r="E96" s="282"/>
      <c r="F96" s="282"/>
      <c r="G96" s="282"/>
      <c r="H96" s="282"/>
      <c r="I96" s="75"/>
      <c r="J96" s="282" t="s">
        <v>92</v>
      </c>
      <c r="K96" s="282"/>
      <c r="L96" s="282"/>
      <c r="M96" s="282"/>
      <c r="N96" s="282"/>
      <c r="O96" s="282"/>
      <c r="P96" s="282"/>
      <c r="Q96" s="282"/>
      <c r="R96" s="282"/>
      <c r="S96" s="282"/>
      <c r="T96" s="282"/>
      <c r="U96" s="282"/>
      <c r="V96" s="282"/>
      <c r="W96" s="282"/>
      <c r="X96" s="282"/>
      <c r="Y96" s="282"/>
      <c r="Z96" s="282"/>
      <c r="AA96" s="282"/>
      <c r="AB96" s="282"/>
      <c r="AC96" s="282"/>
      <c r="AD96" s="282"/>
      <c r="AE96" s="282"/>
      <c r="AF96" s="282"/>
      <c r="AG96" s="280">
        <f>'SO 801 - SADOVÉ ÚPRAVY'!K32</f>
        <v>0</v>
      </c>
      <c r="AH96" s="281"/>
      <c r="AI96" s="281"/>
      <c r="AJ96" s="281"/>
      <c r="AK96" s="281"/>
      <c r="AL96" s="281"/>
      <c r="AM96" s="281"/>
      <c r="AN96" s="280">
        <f>SUM(AG96,AV96)</f>
        <v>0</v>
      </c>
      <c r="AO96" s="281"/>
      <c r="AP96" s="281"/>
      <c r="AQ96" s="76" t="s">
        <v>87</v>
      </c>
      <c r="AR96" s="73"/>
      <c r="AS96" s="82">
        <f>'SO 801 - SADOVÉ ÚPRAVY'!K30</f>
        <v>0</v>
      </c>
      <c r="AT96" s="83">
        <f>'SO 801 - SADOVÉ ÚPRAVY'!K31</f>
        <v>0</v>
      </c>
      <c r="AU96" s="83">
        <v>0</v>
      </c>
      <c r="AV96" s="83">
        <f>ROUND(SUM(AX96:AY96),2)</f>
        <v>0</v>
      </c>
      <c r="AW96" s="84">
        <f>'SO 801 - SADOVÉ ÚPRAVY'!T118</f>
        <v>0</v>
      </c>
      <c r="AX96" s="83">
        <f>'SO 801 - SADOVÉ ÚPRAVY'!K35</f>
        <v>0</v>
      </c>
      <c r="AY96" s="83">
        <f>'SO 801 - SADOVÉ ÚPRAVY'!K36</f>
        <v>0</v>
      </c>
      <c r="AZ96" s="83">
        <f>'SO 801 - SADOVÉ ÚPRAVY'!K37</f>
        <v>0</v>
      </c>
      <c r="BA96" s="83">
        <f>'SO 801 - SADOVÉ ÚPRAVY'!K38</f>
        <v>0</v>
      </c>
      <c r="BB96" s="83">
        <f>'SO 801 - SADOVÉ ÚPRAVY'!F35</f>
        <v>0</v>
      </c>
      <c r="BC96" s="83">
        <f>'SO 801 - SADOVÉ ÚPRAVY'!F36</f>
        <v>0</v>
      </c>
      <c r="BD96" s="83">
        <f>'SO 801 - SADOVÉ ÚPRAVY'!F37</f>
        <v>0</v>
      </c>
      <c r="BE96" s="83">
        <f>'SO 801 - SADOVÉ ÚPRAVY'!F38</f>
        <v>0</v>
      </c>
      <c r="BF96" s="85">
        <f>'SO 801 - SADOVÉ ÚPRAVY'!F39</f>
        <v>0</v>
      </c>
      <c r="BT96" s="81" t="s">
        <v>88</v>
      </c>
      <c r="BV96" s="81" t="s">
        <v>82</v>
      </c>
      <c r="BW96" s="81" t="s">
        <v>93</v>
      </c>
      <c r="BX96" s="81" t="s">
        <v>5</v>
      </c>
      <c r="CL96" s="81" t="s">
        <v>94</v>
      </c>
      <c r="CM96" s="81" t="s">
        <v>90</v>
      </c>
    </row>
    <row r="97" spans="2:44" s="1" customFormat="1" ht="30" customHeight="1">
      <c r="B97" s="30"/>
      <c r="AR97" s="30"/>
    </row>
    <row r="98" spans="2:44" s="1" customFormat="1" ht="6.95" customHeight="1">
      <c r="B98" s="42"/>
      <c r="C98" s="43"/>
      <c r="D98" s="43"/>
      <c r="E98" s="43"/>
      <c r="F98" s="43"/>
      <c r="G98" s="43"/>
      <c r="H98" s="43"/>
      <c r="I98" s="43"/>
      <c r="J98" s="43"/>
      <c r="K98" s="43"/>
      <c r="L98" s="43"/>
      <c r="M98" s="43"/>
      <c r="N98" s="43"/>
      <c r="O98" s="43"/>
      <c r="P98" s="43"/>
      <c r="Q98" s="43"/>
      <c r="R98" s="43"/>
      <c r="S98" s="43"/>
      <c r="T98" s="43"/>
      <c r="U98" s="43"/>
      <c r="V98" s="43"/>
      <c r="W98" s="43"/>
      <c r="X98" s="43"/>
      <c r="Y98" s="43"/>
      <c r="Z98" s="43"/>
      <c r="AA98" s="43"/>
      <c r="AB98" s="43"/>
      <c r="AC98" s="43"/>
      <c r="AD98" s="43"/>
      <c r="AE98" s="43"/>
      <c r="AF98" s="43"/>
      <c r="AG98" s="43"/>
      <c r="AH98" s="43"/>
      <c r="AI98" s="43"/>
      <c r="AJ98" s="43"/>
      <c r="AK98" s="43"/>
      <c r="AL98" s="43"/>
      <c r="AM98" s="43"/>
      <c r="AN98" s="43"/>
      <c r="AO98" s="43"/>
      <c r="AP98" s="43"/>
      <c r="AQ98" s="43"/>
      <c r="AR98" s="30"/>
    </row>
  </sheetData>
  <mergeCells count="46">
    <mergeCell ref="BG5:BG34"/>
    <mergeCell ref="AK26:AO26"/>
    <mergeCell ref="W29:AE29"/>
    <mergeCell ref="AK29:AO29"/>
    <mergeCell ref="W30:AE30"/>
    <mergeCell ref="AK30:AO30"/>
    <mergeCell ref="AK31:AO31"/>
    <mergeCell ref="W32:AE32"/>
    <mergeCell ref="AK32:AO32"/>
    <mergeCell ref="W33:AE33"/>
    <mergeCell ref="AK33:AO33"/>
    <mergeCell ref="AK35:AO35"/>
    <mergeCell ref="AR2:BG2"/>
    <mergeCell ref="AS89:AT91"/>
    <mergeCell ref="AM90:AP90"/>
    <mergeCell ref="L85:AO85"/>
    <mergeCell ref="AM87:AN87"/>
    <mergeCell ref="AM89:AP89"/>
    <mergeCell ref="K5:AO5"/>
    <mergeCell ref="K6:AO6"/>
    <mergeCell ref="E14:AJ14"/>
    <mergeCell ref="E23:AN23"/>
    <mergeCell ref="L28:P28"/>
    <mergeCell ref="W28:AE28"/>
    <mergeCell ref="AK28:AO28"/>
    <mergeCell ref="L29:P29"/>
    <mergeCell ref="W31:AE31"/>
    <mergeCell ref="L30:P30"/>
    <mergeCell ref="L31:P31"/>
    <mergeCell ref="L32:P32"/>
    <mergeCell ref="L33:P33"/>
    <mergeCell ref="C92:G92"/>
    <mergeCell ref="I92:AF92"/>
    <mergeCell ref="X35:AB35"/>
    <mergeCell ref="AG92:AM92"/>
    <mergeCell ref="AN92:AP92"/>
    <mergeCell ref="AN95:AP95"/>
    <mergeCell ref="AG95:AM95"/>
    <mergeCell ref="D95:H95"/>
    <mergeCell ref="J95:AF95"/>
    <mergeCell ref="AN96:AP96"/>
    <mergeCell ref="AG96:AM96"/>
    <mergeCell ref="D96:H96"/>
    <mergeCell ref="J96:AF96"/>
    <mergeCell ref="AG94:AM94"/>
    <mergeCell ref="AN94:AP94"/>
  </mergeCells>
  <hyperlinks>
    <hyperlink ref="A95" location="'SO 101 - KOMUNIKACE A ZPE...'!C2" display="/"/>
    <hyperlink ref="A96" location="'SO 801 - SADOVÉ ÚPRAVY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B2:BM622"/>
  <sheetViews>
    <sheetView showGridLines="0" workbookViewId="0" topLeftCell="A238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8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M2" s="296" t="s">
        <v>6</v>
      </c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T2" s="16" t="s">
        <v>89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87"/>
      <c r="K3" s="18"/>
      <c r="L3" s="18"/>
      <c r="M3" s="19"/>
      <c r="AT3" s="16" t="s">
        <v>90</v>
      </c>
    </row>
    <row r="4" spans="2:46" ht="24.95" customHeight="1">
      <c r="B4" s="19"/>
      <c r="D4" s="20" t="s">
        <v>95</v>
      </c>
      <c r="M4" s="19"/>
      <c r="N4" s="88" t="s">
        <v>11</v>
      </c>
      <c r="AT4" s="16" t="s">
        <v>3</v>
      </c>
    </row>
    <row r="5" spans="2:13" ht="6.95" customHeight="1">
      <c r="B5" s="19"/>
      <c r="M5" s="19"/>
    </row>
    <row r="6" spans="2:13" ht="12" customHeight="1">
      <c r="B6" s="19"/>
      <c r="D6" s="26" t="s">
        <v>17</v>
      </c>
      <c r="M6" s="19"/>
    </row>
    <row r="7" spans="2:13" ht="16.5" customHeight="1">
      <c r="B7" s="19"/>
      <c r="E7" s="320" t="str">
        <f>'Rekapitulace stavby'!K6</f>
        <v>STAVEBNÍ ÚPRAVY DVORA PRÁVNICKÉ FAKULTY</v>
      </c>
      <c r="F7" s="321"/>
      <c r="G7" s="321"/>
      <c r="H7" s="321"/>
      <c r="M7" s="19"/>
    </row>
    <row r="8" spans="2:13" s="1" customFormat="1" ht="12" customHeight="1">
      <c r="B8" s="30"/>
      <c r="D8" s="26" t="s">
        <v>96</v>
      </c>
      <c r="I8" s="89"/>
      <c r="J8" s="89"/>
      <c r="M8" s="30"/>
    </row>
    <row r="9" spans="2:13" s="1" customFormat="1" ht="36.95" customHeight="1">
      <c r="B9" s="30"/>
      <c r="E9" s="304" t="s">
        <v>97</v>
      </c>
      <c r="F9" s="319"/>
      <c r="G9" s="319"/>
      <c r="H9" s="319"/>
      <c r="I9" s="89"/>
      <c r="J9" s="89"/>
      <c r="M9" s="30"/>
    </row>
    <row r="10" spans="2:13" s="1" customFormat="1" ht="12">
      <c r="B10" s="30"/>
      <c r="I10" s="89"/>
      <c r="J10" s="89"/>
      <c r="M10" s="30"/>
    </row>
    <row r="11" spans="2:13" s="1" customFormat="1" ht="12" customHeight="1">
      <c r="B11" s="30"/>
      <c r="D11" s="26" t="s">
        <v>19</v>
      </c>
      <c r="F11" s="24" t="s">
        <v>20</v>
      </c>
      <c r="I11" s="90" t="s">
        <v>21</v>
      </c>
      <c r="J11" s="91" t="s">
        <v>22</v>
      </c>
      <c r="M11" s="30"/>
    </row>
    <row r="12" spans="2:13" s="1" customFormat="1" ht="12" customHeight="1">
      <c r="B12" s="30"/>
      <c r="D12" s="26" t="s">
        <v>23</v>
      </c>
      <c r="F12" s="24" t="s">
        <v>24</v>
      </c>
      <c r="I12" s="90" t="s">
        <v>25</v>
      </c>
      <c r="J12" s="92" t="str">
        <f>'Rekapitulace stavby'!AN8</f>
        <v>1. 2. 2020</v>
      </c>
      <c r="M12" s="30"/>
    </row>
    <row r="13" spans="2:13" s="1" customFormat="1" ht="10.9" customHeight="1">
      <c r="B13" s="30"/>
      <c r="I13" s="89"/>
      <c r="J13" s="89"/>
      <c r="M13" s="30"/>
    </row>
    <row r="14" spans="2:13" s="1" customFormat="1" ht="12" customHeight="1">
      <c r="B14" s="30"/>
      <c r="D14" s="26" t="s">
        <v>27</v>
      </c>
      <c r="I14" s="90" t="s">
        <v>28</v>
      </c>
      <c r="J14" s="91" t="s">
        <v>1</v>
      </c>
      <c r="M14" s="30"/>
    </row>
    <row r="15" spans="2:13" s="1" customFormat="1" ht="18" customHeight="1">
      <c r="B15" s="30"/>
      <c r="E15" s="24" t="s">
        <v>29</v>
      </c>
      <c r="I15" s="90" t="s">
        <v>30</v>
      </c>
      <c r="J15" s="91" t="s">
        <v>1</v>
      </c>
      <c r="M15" s="30"/>
    </row>
    <row r="16" spans="2:13" s="1" customFormat="1" ht="6.95" customHeight="1">
      <c r="B16" s="30"/>
      <c r="I16" s="89"/>
      <c r="J16" s="89"/>
      <c r="M16" s="30"/>
    </row>
    <row r="17" spans="2:13" s="1" customFormat="1" ht="12" customHeight="1">
      <c r="B17" s="30"/>
      <c r="D17" s="26" t="s">
        <v>31</v>
      </c>
      <c r="I17" s="90" t="s">
        <v>28</v>
      </c>
      <c r="J17" s="27" t="str">
        <f>'Rekapitulace stavby'!AN13</f>
        <v>Vyplň údaj</v>
      </c>
      <c r="M17" s="30"/>
    </row>
    <row r="18" spans="2:13" s="1" customFormat="1" ht="18" customHeight="1">
      <c r="B18" s="30"/>
      <c r="E18" s="322" t="str">
        <f>'Rekapitulace stavby'!E14</f>
        <v>Vyplň údaj</v>
      </c>
      <c r="F18" s="307"/>
      <c r="G18" s="307"/>
      <c r="H18" s="307"/>
      <c r="I18" s="90" t="s">
        <v>30</v>
      </c>
      <c r="J18" s="27" t="str">
        <f>'Rekapitulace stavby'!AN14</f>
        <v>Vyplň údaj</v>
      </c>
      <c r="M18" s="30"/>
    </row>
    <row r="19" spans="2:13" s="1" customFormat="1" ht="6.95" customHeight="1">
      <c r="B19" s="30"/>
      <c r="I19" s="89"/>
      <c r="J19" s="89"/>
      <c r="M19" s="30"/>
    </row>
    <row r="20" spans="2:13" s="1" customFormat="1" ht="12" customHeight="1">
      <c r="B20" s="30"/>
      <c r="D20" s="26" t="s">
        <v>33</v>
      </c>
      <c r="I20" s="90" t="s">
        <v>28</v>
      </c>
      <c r="J20" s="91" t="s">
        <v>1</v>
      </c>
      <c r="M20" s="30"/>
    </row>
    <row r="21" spans="2:13" s="1" customFormat="1" ht="18" customHeight="1">
      <c r="B21" s="30"/>
      <c r="E21" s="24" t="s">
        <v>34</v>
      </c>
      <c r="I21" s="90" t="s">
        <v>30</v>
      </c>
      <c r="J21" s="91" t="s">
        <v>1</v>
      </c>
      <c r="M21" s="30"/>
    </row>
    <row r="22" spans="2:13" s="1" customFormat="1" ht="6.95" customHeight="1">
      <c r="B22" s="30"/>
      <c r="I22" s="89"/>
      <c r="J22" s="89"/>
      <c r="M22" s="30"/>
    </row>
    <row r="23" spans="2:13" s="1" customFormat="1" ht="12" customHeight="1">
      <c r="B23" s="30"/>
      <c r="D23" s="26" t="s">
        <v>35</v>
      </c>
      <c r="I23" s="90" t="s">
        <v>28</v>
      </c>
      <c r="J23" s="91" t="s">
        <v>1</v>
      </c>
      <c r="M23" s="30"/>
    </row>
    <row r="24" spans="2:13" s="1" customFormat="1" ht="18" customHeight="1">
      <c r="B24" s="30"/>
      <c r="E24" s="24" t="s">
        <v>36</v>
      </c>
      <c r="I24" s="90" t="s">
        <v>30</v>
      </c>
      <c r="J24" s="91" t="s">
        <v>1</v>
      </c>
      <c r="M24" s="30"/>
    </row>
    <row r="25" spans="2:13" s="1" customFormat="1" ht="6.95" customHeight="1">
      <c r="B25" s="30"/>
      <c r="I25" s="89"/>
      <c r="J25" s="89"/>
      <c r="M25" s="30"/>
    </row>
    <row r="26" spans="2:13" s="1" customFormat="1" ht="12" customHeight="1">
      <c r="B26" s="30"/>
      <c r="D26" s="26" t="s">
        <v>37</v>
      </c>
      <c r="I26" s="89"/>
      <c r="J26" s="89"/>
      <c r="M26" s="30"/>
    </row>
    <row r="27" spans="2:13" s="7" customFormat="1" ht="16.5" customHeight="1">
      <c r="B27" s="93"/>
      <c r="E27" s="311" t="s">
        <v>1</v>
      </c>
      <c r="F27" s="311"/>
      <c r="G27" s="311"/>
      <c r="H27" s="311"/>
      <c r="I27" s="94"/>
      <c r="J27" s="94"/>
      <c r="M27" s="93"/>
    </row>
    <row r="28" spans="2:13" s="1" customFormat="1" ht="6.95" customHeight="1">
      <c r="B28" s="30"/>
      <c r="I28" s="89"/>
      <c r="J28" s="89"/>
      <c r="M28" s="30"/>
    </row>
    <row r="29" spans="2:13" s="1" customFormat="1" ht="6.95" customHeight="1">
      <c r="B29" s="30"/>
      <c r="D29" s="50"/>
      <c r="E29" s="50"/>
      <c r="F29" s="50"/>
      <c r="G29" s="50"/>
      <c r="H29" s="50"/>
      <c r="I29" s="95"/>
      <c r="J29" s="95"/>
      <c r="K29" s="50"/>
      <c r="L29" s="50"/>
      <c r="M29" s="30"/>
    </row>
    <row r="30" spans="2:13" s="1" customFormat="1" ht="12.75">
      <c r="B30" s="30"/>
      <c r="E30" s="26" t="s">
        <v>98</v>
      </c>
      <c r="I30" s="89"/>
      <c r="J30" s="89"/>
      <c r="K30" s="96">
        <f>I96</f>
        <v>0</v>
      </c>
      <c r="M30" s="30"/>
    </row>
    <row r="31" spans="2:13" s="1" customFormat="1" ht="12.75">
      <c r="B31" s="30"/>
      <c r="E31" s="26" t="s">
        <v>99</v>
      </c>
      <c r="I31" s="89"/>
      <c r="J31" s="89"/>
      <c r="K31" s="96">
        <f>J96</f>
        <v>0</v>
      </c>
      <c r="M31" s="30"/>
    </row>
    <row r="32" spans="2:13" s="1" customFormat="1" ht="25.35" customHeight="1">
      <c r="B32" s="30"/>
      <c r="D32" s="97" t="s">
        <v>38</v>
      </c>
      <c r="I32" s="89"/>
      <c r="J32" s="89"/>
      <c r="K32" s="63">
        <f>ROUND(K130,2)</f>
        <v>0</v>
      </c>
      <c r="M32" s="30"/>
    </row>
    <row r="33" spans="2:13" s="1" customFormat="1" ht="6.95" customHeight="1">
      <c r="B33" s="30"/>
      <c r="D33" s="50"/>
      <c r="E33" s="50"/>
      <c r="F33" s="50"/>
      <c r="G33" s="50"/>
      <c r="H33" s="50"/>
      <c r="I33" s="95"/>
      <c r="J33" s="95"/>
      <c r="K33" s="50"/>
      <c r="L33" s="50"/>
      <c r="M33" s="30"/>
    </row>
    <row r="34" spans="2:13" s="1" customFormat="1" ht="14.45" customHeight="1">
      <c r="B34" s="30"/>
      <c r="F34" s="33" t="s">
        <v>40</v>
      </c>
      <c r="I34" s="98" t="s">
        <v>39</v>
      </c>
      <c r="J34" s="89"/>
      <c r="K34" s="33" t="s">
        <v>41</v>
      </c>
      <c r="M34" s="30"/>
    </row>
    <row r="35" spans="2:13" s="1" customFormat="1" ht="14.45" customHeight="1">
      <c r="B35" s="30"/>
      <c r="D35" s="99" t="s">
        <v>42</v>
      </c>
      <c r="E35" s="26" t="s">
        <v>43</v>
      </c>
      <c r="F35" s="96">
        <f>ROUND((SUM(BE130:BE621)),2)</f>
        <v>0</v>
      </c>
      <c r="I35" s="100">
        <v>0.21</v>
      </c>
      <c r="J35" s="89"/>
      <c r="K35" s="96">
        <f>ROUND(((SUM(BE130:BE621))*I35),2)</f>
        <v>0</v>
      </c>
      <c r="M35" s="30"/>
    </row>
    <row r="36" spans="2:13" s="1" customFormat="1" ht="14.45" customHeight="1">
      <c r="B36" s="30"/>
      <c r="E36" s="26" t="s">
        <v>44</v>
      </c>
      <c r="F36" s="96">
        <f>ROUND((SUM(BF130:BF621)),2)</f>
        <v>0</v>
      </c>
      <c r="I36" s="100">
        <v>0.15</v>
      </c>
      <c r="J36" s="89"/>
      <c r="K36" s="96">
        <f>ROUND(((SUM(BF130:BF621))*I36),2)</f>
        <v>0</v>
      </c>
      <c r="M36" s="30"/>
    </row>
    <row r="37" spans="2:13" s="1" customFormat="1" ht="14.45" customHeight="1" hidden="1">
      <c r="B37" s="30"/>
      <c r="E37" s="26" t="s">
        <v>45</v>
      </c>
      <c r="F37" s="96">
        <f>ROUND((SUM(BG130:BG621)),2)</f>
        <v>0</v>
      </c>
      <c r="I37" s="100">
        <v>0.21</v>
      </c>
      <c r="J37" s="89"/>
      <c r="K37" s="96">
        <f>0</f>
        <v>0</v>
      </c>
      <c r="M37" s="30"/>
    </row>
    <row r="38" spans="2:13" s="1" customFormat="1" ht="14.45" customHeight="1" hidden="1">
      <c r="B38" s="30"/>
      <c r="E38" s="26" t="s">
        <v>46</v>
      </c>
      <c r="F38" s="96">
        <f>ROUND((SUM(BH130:BH621)),2)</f>
        <v>0</v>
      </c>
      <c r="I38" s="100">
        <v>0.15</v>
      </c>
      <c r="J38" s="89"/>
      <c r="K38" s="96">
        <f>0</f>
        <v>0</v>
      </c>
      <c r="M38" s="30"/>
    </row>
    <row r="39" spans="2:13" s="1" customFormat="1" ht="14.45" customHeight="1" hidden="1">
      <c r="B39" s="30"/>
      <c r="E39" s="26" t="s">
        <v>47</v>
      </c>
      <c r="F39" s="96">
        <f>ROUND((SUM(BI130:BI621)),2)</f>
        <v>0</v>
      </c>
      <c r="I39" s="100">
        <v>0</v>
      </c>
      <c r="J39" s="89"/>
      <c r="K39" s="96">
        <f>0</f>
        <v>0</v>
      </c>
      <c r="M39" s="30"/>
    </row>
    <row r="40" spans="2:13" s="1" customFormat="1" ht="6.95" customHeight="1">
      <c r="B40" s="30"/>
      <c r="I40" s="89"/>
      <c r="J40" s="89"/>
      <c r="M40" s="30"/>
    </row>
    <row r="41" spans="2:13" s="1" customFormat="1" ht="25.35" customHeight="1">
      <c r="B41" s="30"/>
      <c r="C41" s="101"/>
      <c r="D41" s="102" t="s">
        <v>48</v>
      </c>
      <c r="E41" s="54"/>
      <c r="F41" s="54"/>
      <c r="G41" s="103" t="s">
        <v>49</v>
      </c>
      <c r="H41" s="104" t="s">
        <v>50</v>
      </c>
      <c r="I41" s="105"/>
      <c r="J41" s="105"/>
      <c r="K41" s="106">
        <f>SUM(K32:K39)</f>
        <v>0</v>
      </c>
      <c r="L41" s="107"/>
      <c r="M41" s="30"/>
    </row>
    <row r="42" spans="2:13" s="1" customFormat="1" ht="14.45" customHeight="1">
      <c r="B42" s="30"/>
      <c r="I42" s="89"/>
      <c r="J42" s="89"/>
      <c r="M42" s="30"/>
    </row>
    <row r="43" spans="2:13" ht="14.45" customHeight="1">
      <c r="B43" s="19"/>
      <c r="M43" s="19"/>
    </row>
    <row r="44" spans="2:13" ht="14.45" customHeight="1">
      <c r="B44" s="19"/>
      <c r="M44" s="19"/>
    </row>
    <row r="45" spans="2:13" ht="14.45" customHeight="1">
      <c r="B45" s="19"/>
      <c r="M45" s="19"/>
    </row>
    <row r="46" spans="2:13" ht="14.45" customHeight="1">
      <c r="B46" s="19"/>
      <c r="M46" s="19"/>
    </row>
    <row r="47" spans="2:13" ht="14.45" customHeight="1">
      <c r="B47" s="19"/>
      <c r="M47" s="19"/>
    </row>
    <row r="48" spans="2:13" ht="14.45" customHeight="1">
      <c r="B48" s="19"/>
      <c r="M48" s="19"/>
    </row>
    <row r="49" spans="2:13" ht="14.45" customHeight="1">
      <c r="B49" s="19"/>
      <c r="M49" s="19"/>
    </row>
    <row r="50" spans="2:13" s="1" customFormat="1" ht="14.45" customHeight="1">
      <c r="B50" s="30"/>
      <c r="D50" s="39" t="s">
        <v>51</v>
      </c>
      <c r="E50" s="40"/>
      <c r="F50" s="40"/>
      <c r="G50" s="39" t="s">
        <v>52</v>
      </c>
      <c r="H50" s="40"/>
      <c r="I50" s="108"/>
      <c r="J50" s="108"/>
      <c r="K50" s="40"/>
      <c r="L50" s="40"/>
      <c r="M50" s="30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2:13" s="1" customFormat="1" ht="12.75">
      <c r="B61" s="30"/>
      <c r="D61" s="41" t="s">
        <v>53</v>
      </c>
      <c r="E61" s="32"/>
      <c r="F61" s="109" t="s">
        <v>54</v>
      </c>
      <c r="G61" s="41" t="s">
        <v>53</v>
      </c>
      <c r="H61" s="32"/>
      <c r="I61" s="110"/>
      <c r="J61" s="111" t="s">
        <v>54</v>
      </c>
      <c r="K61" s="32"/>
      <c r="L61" s="32"/>
      <c r="M61" s="30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2:13" s="1" customFormat="1" ht="12.75">
      <c r="B65" s="30"/>
      <c r="D65" s="39" t="s">
        <v>55</v>
      </c>
      <c r="E65" s="40"/>
      <c r="F65" s="40"/>
      <c r="G65" s="39" t="s">
        <v>56</v>
      </c>
      <c r="H65" s="40"/>
      <c r="I65" s="108"/>
      <c r="J65" s="108"/>
      <c r="K65" s="40"/>
      <c r="L65" s="40"/>
      <c r="M65" s="30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2:13" s="1" customFormat="1" ht="12.75">
      <c r="B76" s="30"/>
      <c r="D76" s="41" t="s">
        <v>53</v>
      </c>
      <c r="E76" s="32"/>
      <c r="F76" s="109" t="s">
        <v>54</v>
      </c>
      <c r="G76" s="41" t="s">
        <v>53</v>
      </c>
      <c r="H76" s="32"/>
      <c r="I76" s="110"/>
      <c r="J76" s="111" t="s">
        <v>54</v>
      </c>
      <c r="K76" s="32"/>
      <c r="L76" s="32"/>
      <c r="M76" s="30"/>
    </row>
    <row r="77" spans="2:13" s="1" customFormat="1" ht="14.45" customHeight="1">
      <c r="B77" s="42"/>
      <c r="C77" s="43"/>
      <c r="D77" s="43"/>
      <c r="E77" s="43"/>
      <c r="F77" s="43"/>
      <c r="G77" s="43"/>
      <c r="H77" s="43"/>
      <c r="I77" s="112"/>
      <c r="J77" s="112"/>
      <c r="K77" s="43"/>
      <c r="L77" s="43"/>
      <c r="M77" s="30"/>
    </row>
    <row r="81" spans="2:13" s="1" customFormat="1" ht="6.95" customHeight="1">
      <c r="B81" s="44"/>
      <c r="C81" s="45"/>
      <c r="D81" s="45"/>
      <c r="E81" s="45"/>
      <c r="F81" s="45"/>
      <c r="G81" s="45"/>
      <c r="H81" s="45"/>
      <c r="I81" s="113"/>
      <c r="J81" s="113"/>
      <c r="K81" s="45"/>
      <c r="L81" s="45"/>
      <c r="M81" s="30"/>
    </row>
    <row r="82" spans="2:13" s="1" customFormat="1" ht="24.95" customHeight="1">
      <c r="B82" s="30"/>
      <c r="C82" s="20" t="s">
        <v>100</v>
      </c>
      <c r="I82" s="89"/>
      <c r="J82" s="89"/>
      <c r="M82" s="30"/>
    </row>
    <row r="83" spans="2:13" s="1" customFormat="1" ht="6.95" customHeight="1">
      <c r="B83" s="30"/>
      <c r="I83" s="89"/>
      <c r="J83" s="89"/>
      <c r="M83" s="30"/>
    </row>
    <row r="84" spans="2:13" s="1" customFormat="1" ht="12" customHeight="1">
      <c r="B84" s="30"/>
      <c r="C84" s="26" t="s">
        <v>17</v>
      </c>
      <c r="I84" s="89"/>
      <c r="J84" s="89"/>
      <c r="M84" s="30"/>
    </row>
    <row r="85" spans="2:13" s="1" customFormat="1" ht="16.5" customHeight="1">
      <c r="B85" s="30"/>
      <c r="E85" s="320" t="str">
        <f>E7</f>
        <v>STAVEBNÍ ÚPRAVY DVORA PRÁVNICKÉ FAKULTY</v>
      </c>
      <c r="F85" s="321"/>
      <c r="G85" s="321"/>
      <c r="H85" s="321"/>
      <c r="I85" s="89"/>
      <c r="J85" s="89"/>
      <c r="M85" s="30"/>
    </row>
    <row r="86" spans="2:13" s="1" customFormat="1" ht="12" customHeight="1">
      <c r="B86" s="30"/>
      <c r="C86" s="26" t="s">
        <v>96</v>
      </c>
      <c r="I86" s="89"/>
      <c r="J86" s="89"/>
      <c r="M86" s="30"/>
    </row>
    <row r="87" spans="2:13" s="1" customFormat="1" ht="16.5" customHeight="1">
      <c r="B87" s="30"/>
      <c r="E87" s="304" t="str">
        <f>E9</f>
        <v>SO 101 - KOMUNIKACE A ZPEVNĚNÉ PLOCHY</v>
      </c>
      <c r="F87" s="319"/>
      <c r="G87" s="319"/>
      <c r="H87" s="319"/>
      <c r="I87" s="89"/>
      <c r="J87" s="89"/>
      <c r="M87" s="30"/>
    </row>
    <row r="88" spans="2:13" s="1" customFormat="1" ht="6.95" customHeight="1">
      <c r="B88" s="30"/>
      <c r="I88" s="89"/>
      <c r="J88" s="89"/>
      <c r="M88" s="30"/>
    </row>
    <row r="89" spans="2:13" s="1" customFormat="1" ht="12" customHeight="1">
      <c r="B89" s="30"/>
      <c r="C89" s="26" t="s">
        <v>23</v>
      </c>
      <c r="F89" s="24" t="str">
        <f>F12</f>
        <v>OLOMOUC, TŘÍDA 17. LISTOPADU</v>
      </c>
      <c r="I89" s="90" t="s">
        <v>25</v>
      </c>
      <c r="J89" s="92" t="str">
        <f>IF(J12="","",J12)</f>
        <v>1. 2. 2020</v>
      </c>
      <c r="M89" s="30"/>
    </row>
    <row r="90" spans="2:13" s="1" customFormat="1" ht="6.95" customHeight="1">
      <c r="B90" s="30"/>
      <c r="I90" s="89"/>
      <c r="J90" s="89"/>
      <c r="M90" s="30"/>
    </row>
    <row r="91" spans="2:13" s="1" customFormat="1" ht="15.2" customHeight="1">
      <c r="B91" s="30"/>
      <c r="C91" s="26" t="s">
        <v>27</v>
      </c>
      <c r="F91" s="24" t="str">
        <f>E15</f>
        <v>Univerzita Palackého v Olomouci</v>
      </c>
      <c r="I91" s="90" t="s">
        <v>33</v>
      </c>
      <c r="J91" s="114" t="str">
        <f>E21</f>
        <v>Jiří Janásek</v>
      </c>
      <c r="M91" s="30"/>
    </row>
    <row r="92" spans="2:13" s="1" customFormat="1" ht="58.15" customHeight="1">
      <c r="B92" s="30"/>
      <c r="C92" s="26" t="s">
        <v>31</v>
      </c>
      <c r="F92" s="24" t="str">
        <f>IF(E18="","",E18)</f>
        <v>Vyplň údaj</v>
      </c>
      <c r="I92" s="90" t="s">
        <v>35</v>
      </c>
      <c r="J92" s="114" t="str">
        <f>E24</f>
        <v>ALFAPROJEKT OLOMOUC a.s., Tylova 4, 772 00 Olomouc</v>
      </c>
      <c r="M92" s="30"/>
    </row>
    <row r="93" spans="2:13" s="1" customFormat="1" ht="10.35" customHeight="1">
      <c r="B93" s="30"/>
      <c r="I93" s="89"/>
      <c r="J93" s="89"/>
      <c r="M93" s="30"/>
    </row>
    <row r="94" spans="2:13" s="1" customFormat="1" ht="29.25" customHeight="1">
      <c r="B94" s="30"/>
      <c r="C94" s="115" t="s">
        <v>101</v>
      </c>
      <c r="D94" s="101"/>
      <c r="E94" s="101"/>
      <c r="F94" s="101"/>
      <c r="G94" s="101"/>
      <c r="H94" s="101"/>
      <c r="I94" s="116" t="s">
        <v>102</v>
      </c>
      <c r="J94" s="116" t="s">
        <v>103</v>
      </c>
      <c r="K94" s="117" t="s">
        <v>104</v>
      </c>
      <c r="L94" s="101"/>
      <c r="M94" s="30"/>
    </row>
    <row r="95" spans="2:13" s="1" customFormat="1" ht="10.35" customHeight="1">
      <c r="B95" s="30"/>
      <c r="I95" s="89"/>
      <c r="J95" s="89"/>
      <c r="M95" s="30"/>
    </row>
    <row r="96" spans="2:47" s="1" customFormat="1" ht="22.9" customHeight="1">
      <c r="B96" s="30"/>
      <c r="C96" s="118" t="s">
        <v>105</v>
      </c>
      <c r="I96" s="119">
        <f aca="true" t="shared" si="0" ref="I96:J98">Q130</f>
        <v>0</v>
      </c>
      <c r="J96" s="119">
        <f t="shared" si="0"/>
        <v>0</v>
      </c>
      <c r="K96" s="63">
        <f>K130</f>
        <v>0</v>
      </c>
      <c r="M96" s="30"/>
      <c r="AU96" s="16" t="s">
        <v>106</v>
      </c>
    </row>
    <row r="97" spans="2:13" s="8" customFormat="1" ht="24.95" customHeight="1">
      <c r="B97" s="120"/>
      <c r="D97" s="121" t="s">
        <v>107</v>
      </c>
      <c r="E97" s="122"/>
      <c r="F97" s="122"/>
      <c r="G97" s="122"/>
      <c r="H97" s="122"/>
      <c r="I97" s="123">
        <f t="shared" si="0"/>
        <v>0</v>
      </c>
      <c r="J97" s="123">
        <f t="shared" si="0"/>
        <v>0</v>
      </c>
      <c r="K97" s="124">
        <f>K131</f>
        <v>0</v>
      </c>
      <c r="M97" s="120"/>
    </row>
    <row r="98" spans="2:13" s="9" customFormat="1" ht="19.9" customHeight="1">
      <c r="B98" s="125"/>
      <c r="D98" s="126" t="s">
        <v>108</v>
      </c>
      <c r="E98" s="127"/>
      <c r="F98" s="127"/>
      <c r="G98" s="127"/>
      <c r="H98" s="127"/>
      <c r="I98" s="128">
        <f t="shared" si="0"/>
        <v>0</v>
      </c>
      <c r="J98" s="128">
        <f t="shared" si="0"/>
        <v>0</v>
      </c>
      <c r="K98" s="129">
        <f>K132</f>
        <v>0</v>
      </c>
      <c r="M98" s="125"/>
    </row>
    <row r="99" spans="2:13" s="9" customFormat="1" ht="14.85" customHeight="1">
      <c r="B99" s="125"/>
      <c r="D99" s="126" t="s">
        <v>109</v>
      </c>
      <c r="E99" s="127"/>
      <c r="F99" s="127"/>
      <c r="G99" s="127"/>
      <c r="H99" s="127"/>
      <c r="I99" s="128">
        <f>Q208</f>
        <v>0</v>
      </c>
      <c r="J99" s="128">
        <f>R208</f>
        <v>0</v>
      </c>
      <c r="K99" s="129">
        <f>K208</f>
        <v>0</v>
      </c>
      <c r="M99" s="125"/>
    </row>
    <row r="100" spans="2:13" s="9" customFormat="1" ht="19.9" customHeight="1">
      <c r="B100" s="125"/>
      <c r="D100" s="126" t="s">
        <v>110</v>
      </c>
      <c r="E100" s="127"/>
      <c r="F100" s="127"/>
      <c r="G100" s="127"/>
      <c r="H100" s="127"/>
      <c r="I100" s="128">
        <f>Q284</f>
        <v>0</v>
      </c>
      <c r="J100" s="128">
        <f>R284</f>
        <v>0</v>
      </c>
      <c r="K100" s="129">
        <f>K284</f>
        <v>0</v>
      </c>
      <c r="M100" s="125"/>
    </row>
    <row r="101" spans="2:13" s="9" customFormat="1" ht="19.9" customHeight="1">
      <c r="B101" s="125"/>
      <c r="D101" s="126" t="s">
        <v>111</v>
      </c>
      <c r="E101" s="127"/>
      <c r="F101" s="127"/>
      <c r="G101" s="127"/>
      <c r="H101" s="127"/>
      <c r="I101" s="128">
        <f>Q325</f>
        <v>0</v>
      </c>
      <c r="J101" s="128">
        <f>R325</f>
        <v>0</v>
      </c>
      <c r="K101" s="129">
        <f>K325</f>
        <v>0</v>
      </c>
      <c r="M101" s="125"/>
    </row>
    <row r="102" spans="2:13" s="9" customFormat="1" ht="19.9" customHeight="1">
      <c r="B102" s="125"/>
      <c r="D102" s="126" t="s">
        <v>112</v>
      </c>
      <c r="E102" s="127"/>
      <c r="F102" s="127"/>
      <c r="G102" s="127"/>
      <c r="H102" s="127"/>
      <c r="I102" s="128">
        <f>Q336</f>
        <v>0</v>
      </c>
      <c r="J102" s="128">
        <f>R336</f>
        <v>0</v>
      </c>
      <c r="K102" s="129">
        <f>K336</f>
        <v>0</v>
      </c>
      <c r="M102" s="125"/>
    </row>
    <row r="103" spans="2:13" s="9" customFormat="1" ht="19.9" customHeight="1">
      <c r="B103" s="125"/>
      <c r="D103" s="126" t="s">
        <v>113</v>
      </c>
      <c r="E103" s="127"/>
      <c r="F103" s="127"/>
      <c r="G103" s="127"/>
      <c r="H103" s="127"/>
      <c r="I103" s="128">
        <f>Q341</f>
        <v>0</v>
      </c>
      <c r="J103" s="128">
        <f>R341</f>
        <v>0</v>
      </c>
      <c r="K103" s="129">
        <f>K341</f>
        <v>0</v>
      </c>
      <c r="M103" s="125"/>
    </row>
    <row r="104" spans="2:13" s="9" customFormat="1" ht="19.9" customHeight="1">
      <c r="B104" s="125"/>
      <c r="D104" s="126" t="s">
        <v>114</v>
      </c>
      <c r="E104" s="127"/>
      <c r="F104" s="127"/>
      <c r="G104" s="127"/>
      <c r="H104" s="127"/>
      <c r="I104" s="128">
        <f>Q469</f>
        <v>0</v>
      </c>
      <c r="J104" s="128">
        <f>R469</f>
        <v>0</v>
      </c>
      <c r="K104" s="129">
        <f>K469</f>
        <v>0</v>
      </c>
      <c r="M104" s="125"/>
    </row>
    <row r="105" spans="2:13" s="9" customFormat="1" ht="19.9" customHeight="1">
      <c r="B105" s="125"/>
      <c r="D105" s="126" t="s">
        <v>115</v>
      </c>
      <c r="E105" s="127"/>
      <c r="F105" s="127"/>
      <c r="G105" s="127"/>
      <c r="H105" s="127"/>
      <c r="I105" s="128">
        <f>Q498</f>
        <v>0</v>
      </c>
      <c r="J105" s="128">
        <f>R498</f>
        <v>0</v>
      </c>
      <c r="K105" s="129">
        <f>K498</f>
        <v>0</v>
      </c>
      <c r="M105" s="125"/>
    </row>
    <row r="106" spans="2:13" s="9" customFormat="1" ht="14.85" customHeight="1">
      <c r="B106" s="125"/>
      <c r="D106" s="126" t="s">
        <v>116</v>
      </c>
      <c r="E106" s="127"/>
      <c r="F106" s="127"/>
      <c r="G106" s="127"/>
      <c r="H106" s="127"/>
      <c r="I106" s="128">
        <f>Q553</f>
        <v>0</v>
      </c>
      <c r="J106" s="128">
        <f>R553</f>
        <v>0</v>
      </c>
      <c r="K106" s="129">
        <f>K553</f>
        <v>0</v>
      </c>
      <c r="M106" s="125"/>
    </row>
    <row r="107" spans="2:13" s="9" customFormat="1" ht="14.85" customHeight="1">
      <c r="B107" s="125"/>
      <c r="D107" s="126" t="s">
        <v>117</v>
      </c>
      <c r="E107" s="127"/>
      <c r="F107" s="127"/>
      <c r="G107" s="127"/>
      <c r="H107" s="127"/>
      <c r="I107" s="128">
        <f>Q573</f>
        <v>0</v>
      </c>
      <c r="J107" s="128">
        <f>R573</f>
        <v>0</v>
      </c>
      <c r="K107" s="129">
        <f>K573</f>
        <v>0</v>
      </c>
      <c r="M107" s="125"/>
    </row>
    <row r="108" spans="2:13" s="8" customFormat="1" ht="24.95" customHeight="1">
      <c r="B108" s="120"/>
      <c r="D108" s="121" t="s">
        <v>118</v>
      </c>
      <c r="E108" s="122"/>
      <c r="F108" s="122"/>
      <c r="G108" s="122"/>
      <c r="H108" s="122"/>
      <c r="I108" s="123">
        <f>Q576</f>
        <v>0</v>
      </c>
      <c r="J108" s="123">
        <f>R576</f>
        <v>0</v>
      </c>
      <c r="K108" s="124">
        <f>K576</f>
        <v>0</v>
      </c>
      <c r="M108" s="120"/>
    </row>
    <row r="109" spans="2:13" s="9" customFormat="1" ht="19.9" customHeight="1">
      <c r="B109" s="125"/>
      <c r="D109" s="126" t="s">
        <v>119</v>
      </c>
      <c r="E109" s="127"/>
      <c r="F109" s="127"/>
      <c r="G109" s="127"/>
      <c r="H109" s="127"/>
      <c r="I109" s="128">
        <f>Q577</f>
        <v>0</v>
      </c>
      <c r="J109" s="128">
        <f>R577</f>
        <v>0</v>
      </c>
      <c r="K109" s="129">
        <f>K577</f>
        <v>0</v>
      </c>
      <c r="M109" s="125"/>
    </row>
    <row r="110" spans="2:13" s="8" customFormat="1" ht="24.95" customHeight="1">
      <c r="B110" s="120"/>
      <c r="D110" s="121" t="s">
        <v>120</v>
      </c>
      <c r="E110" s="122"/>
      <c r="F110" s="122"/>
      <c r="G110" s="122"/>
      <c r="H110" s="122"/>
      <c r="I110" s="123">
        <f>Q589</f>
        <v>0</v>
      </c>
      <c r="J110" s="123">
        <f>R589</f>
        <v>0</v>
      </c>
      <c r="K110" s="124">
        <f>K589</f>
        <v>0</v>
      </c>
      <c r="M110" s="120"/>
    </row>
    <row r="111" spans="2:13" s="1" customFormat="1" ht="21.75" customHeight="1">
      <c r="B111" s="30"/>
      <c r="I111" s="89"/>
      <c r="J111" s="89"/>
      <c r="M111" s="30"/>
    </row>
    <row r="112" spans="2:13" s="1" customFormat="1" ht="6.95" customHeight="1">
      <c r="B112" s="42"/>
      <c r="C112" s="43"/>
      <c r="D112" s="43"/>
      <c r="E112" s="43"/>
      <c r="F112" s="43"/>
      <c r="G112" s="43"/>
      <c r="H112" s="43"/>
      <c r="I112" s="112"/>
      <c r="J112" s="112"/>
      <c r="K112" s="43"/>
      <c r="L112" s="43"/>
      <c r="M112" s="30"/>
    </row>
    <row r="116" spans="2:13" s="1" customFormat="1" ht="6.95" customHeight="1">
      <c r="B116" s="44"/>
      <c r="C116" s="45"/>
      <c r="D116" s="45"/>
      <c r="E116" s="45"/>
      <c r="F116" s="45"/>
      <c r="G116" s="45"/>
      <c r="H116" s="45"/>
      <c r="I116" s="113"/>
      <c r="J116" s="113"/>
      <c r="K116" s="45"/>
      <c r="L116" s="45"/>
      <c r="M116" s="30"/>
    </row>
    <row r="117" spans="2:13" s="1" customFormat="1" ht="24.95" customHeight="1">
      <c r="B117" s="30"/>
      <c r="C117" s="20" t="s">
        <v>121</v>
      </c>
      <c r="I117" s="89"/>
      <c r="J117" s="89"/>
      <c r="M117" s="30"/>
    </row>
    <row r="118" spans="2:13" s="1" customFormat="1" ht="6.95" customHeight="1">
      <c r="B118" s="30"/>
      <c r="I118" s="89"/>
      <c r="J118" s="89"/>
      <c r="M118" s="30"/>
    </row>
    <row r="119" spans="2:13" s="1" customFormat="1" ht="12" customHeight="1">
      <c r="B119" s="30"/>
      <c r="C119" s="26" t="s">
        <v>17</v>
      </c>
      <c r="I119" s="89"/>
      <c r="J119" s="89"/>
      <c r="M119" s="30"/>
    </row>
    <row r="120" spans="2:13" s="1" customFormat="1" ht="16.5" customHeight="1">
      <c r="B120" s="30"/>
      <c r="E120" s="320" t="str">
        <f>E7</f>
        <v>STAVEBNÍ ÚPRAVY DVORA PRÁVNICKÉ FAKULTY</v>
      </c>
      <c r="F120" s="321"/>
      <c r="G120" s="321"/>
      <c r="H120" s="321"/>
      <c r="I120" s="89"/>
      <c r="J120" s="89"/>
      <c r="M120" s="30"/>
    </row>
    <row r="121" spans="2:13" s="1" customFormat="1" ht="12" customHeight="1">
      <c r="B121" s="30"/>
      <c r="C121" s="26" t="s">
        <v>96</v>
      </c>
      <c r="I121" s="89"/>
      <c r="J121" s="89"/>
      <c r="M121" s="30"/>
    </row>
    <row r="122" spans="2:13" s="1" customFormat="1" ht="16.5" customHeight="1">
      <c r="B122" s="30"/>
      <c r="E122" s="304" t="str">
        <f>E9</f>
        <v>SO 101 - KOMUNIKACE A ZPEVNĚNÉ PLOCHY</v>
      </c>
      <c r="F122" s="319"/>
      <c r="G122" s="319"/>
      <c r="H122" s="319"/>
      <c r="I122" s="89"/>
      <c r="J122" s="89"/>
      <c r="M122" s="30"/>
    </row>
    <row r="123" spans="2:13" s="1" customFormat="1" ht="6.95" customHeight="1">
      <c r="B123" s="30"/>
      <c r="I123" s="89"/>
      <c r="J123" s="89"/>
      <c r="M123" s="30"/>
    </row>
    <row r="124" spans="2:13" s="1" customFormat="1" ht="12" customHeight="1">
      <c r="B124" s="30"/>
      <c r="C124" s="26" t="s">
        <v>23</v>
      </c>
      <c r="F124" s="24" t="str">
        <f>F12</f>
        <v>OLOMOUC, TŘÍDA 17. LISTOPADU</v>
      </c>
      <c r="I124" s="90" t="s">
        <v>25</v>
      </c>
      <c r="J124" s="92" t="str">
        <f>IF(J12="","",J12)</f>
        <v>1. 2. 2020</v>
      </c>
      <c r="M124" s="30"/>
    </row>
    <row r="125" spans="2:13" s="1" customFormat="1" ht="6.95" customHeight="1">
      <c r="B125" s="30"/>
      <c r="I125" s="89"/>
      <c r="J125" s="89"/>
      <c r="M125" s="30"/>
    </row>
    <row r="126" spans="2:13" s="1" customFormat="1" ht="15.2" customHeight="1">
      <c r="B126" s="30"/>
      <c r="C126" s="26" t="s">
        <v>27</v>
      </c>
      <c r="F126" s="24" t="str">
        <f>E15</f>
        <v>Univerzita Palackého v Olomouci</v>
      </c>
      <c r="I126" s="90" t="s">
        <v>33</v>
      </c>
      <c r="J126" s="114" t="str">
        <f>E21</f>
        <v>Jiří Janásek</v>
      </c>
      <c r="M126" s="30"/>
    </row>
    <row r="127" spans="2:13" s="1" customFormat="1" ht="58.15" customHeight="1">
      <c r="B127" s="30"/>
      <c r="C127" s="26" t="s">
        <v>31</v>
      </c>
      <c r="F127" s="24" t="str">
        <f>IF(E18="","",E18)</f>
        <v>Vyplň údaj</v>
      </c>
      <c r="I127" s="90" t="s">
        <v>35</v>
      </c>
      <c r="J127" s="114" t="str">
        <f>E24</f>
        <v>ALFAPROJEKT OLOMOUC a.s., Tylova 4, 772 00 Olomouc</v>
      </c>
      <c r="M127" s="30"/>
    </row>
    <row r="128" spans="2:13" s="1" customFormat="1" ht="10.35" customHeight="1">
      <c r="B128" s="30"/>
      <c r="I128" s="89"/>
      <c r="J128" s="89"/>
      <c r="M128" s="30"/>
    </row>
    <row r="129" spans="2:24" s="10" customFormat="1" ht="29.25" customHeight="1">
      <c r="B129" s="130"/>
      <c r="C129" s="131" t="s">
        <v>122</v>
      </c>
      <c r="D129" s="132" t="s">
        <v>63</v>
      </c>
      <c r="E129" s="132" t="s">
        <v>59</v>
      </c>
      <c r="F129" s="132" t="s">
        <v>60</v>
      </c>
      <c r="G129" s="132" t="s">
        <v>123</v>
      </c>
      <c r="H129" s="132" t="s">
        <v>124</v>
      </c>
      <c r="I129" s="133" t="s">
        <v>125</v>
      </c>
      <c r="J129" s="133" t="s">
        <v>126</v>
      </c>
      <c r="K129" s="134" t="s">
        <v>104</v>
      </c>
      <c r="L129" s="135" t="s">
        <v>127</v>
      </c>
      <c r="M129" s="130"/>
      <c r="N129" s="56" t="s">
        <v>1</v>
      </c>
      <c r="O129" s="57" t="s">
        <v>42</v>
      </c>
      <c r="P129" s="57" t="s">
        <v>128</v>
      </c>
      <c r="Q129" s="57" t="s">
        <v>129</v>
      </c>
      <c r="R129" s="57" t="s">
        <v>130</v>
      </c>
      <c r="S129" s="57" t="s">
        <v>131</v>
      </c>
      <c r="T129" s="57" t="s">
        <v>132</v>
      </c>
      <c r="U129" s="57" t="s">
        <v>133</v>
      </c>
      <c r="V129" s="57" t="s">
        <v>134</v>
      </c>
      <c r="W129" s="57" t="s">
        <v>135</v>
      </c>
      <c r="X129" s="58" t="s">
        <v>136</v>
      </c>
    </row>
    <row r="130" spans="2:63" s="1" customFormat="1" ht="22.9" customHeight="1">
      <c r="B130" s="30"/>
      <c r="C130" s="61" t="s">
        <v>137</v>
      </c>
      <c r="I130" s="89"/>
      <c r="J130" s="89"/>
      <c r="K130" s="136">
        <f>BK130</f>
        <v>0</v>
      </c>
      <c r="M130" s="30"/>
      <c r="N130" s="59"/>
      <c r="O130" s="50"/>
      <c r="P130" s="50"/>
      <c r="Q130" s="137">
        <f>Q131+Q576+Q589</f>
        <v>0</v>
      </c>
      <c r="R130" s="137">
        <f>R131+R576+R589</f>
        <v>0</v>
      </c>
      <c r="S130" s="50"/>
      <c r="T130" s="138">
        <f>T131+T576+T589</f>
        <v>0</v>
      </c>
      <c r="U130" s="50"/>
      <c r="V130" s="138">
        <f>V131+V576+V589</f>
        <v>432.87559730000004</v>
      </c>
      <c r="W130" s="50"/>
      <c r="X130" s="139">
        <f>X131+X576+X589</f>
        <v>277.621</v>
      </c>
      <c r="AT130" s="16" t="s">
        <v>79</v>
      </c>
      <c r="AU130" s="16" t="s">
        <v>106</v>
      </c>
      <c r="BK130" s="140">
        <f>BK131+BK576+BK589</f>
        <v>0</v>
      </c>
    </row>
    <row r="131" spans="2:63" s="11" customFormat="1" ht="25.9" customHeight="1">
      <c r="B131" s="141"/>
      <c r="D131" s="142" t="s">
        <v>79</v>
      </c>
      <c r="E131" s="143" t="s">
        <v>138</v>
      </c>
      <c r="F131" s="143" t="s">
        <v>139</v>
      </c>
      <c r="I131" s="144"/>
      <c r="J131" s="144"/>
      <c r="K131" s="145">
        <f>BK131</f>
        <v>0</v>
      </c>
      <c r="M131" s="141"/>
      <c r="N131" s="146"/>
      <c r="O131" s="147"/>
      <c r="P131" s="147"/>
      <c r="Q131" s="148">
        <f>Q132+Q284+Q325+Q336+Q341+Q469+Q498</f>
        <v>0</v>
      </c>
      <c r="R131" s="148">
        <f>R132+R284+R325+R336+R341+R469+R498</f>
        <v>0</v>
      </c>
      <c r="S131" s="147"/>
      <c r="T131" s="149">
        <f>T132+T284+T325+T336+T341+T469+T498</f>
        <v>0</v>
      </c>
      <c r="U131" s="147"/>
      <c r="V131" s="149">
        <f>V132+V284+V325+V336+V341+V469+V498</f>
        <v>432.86272230000003</v>
      </c>
      <c r="W131" s="147"/>
      <c r="X131" s="150">
        <f>X132+X284+X325+X336+X341+X469+X498</f>
        <v>277.621</v>
      </c>
      <c r="AR131" s="142" t="s">
        <v>88</v>
      </c>
      <c r="AT131" s="151" t="s">
        <v>79</v>
      </c>
      <c r="AU131" s="151" t="s">
        <v>80</v>
      </c>
      <c r="AY131" s="142" t="s">
        <v>140</v>
      </c>
      <c r="BK131" s="152">
        <f>BK132+BK284+BK325+BK336+BK341+BK469+BK498</f>
        <v>0</v>
      </c>
    </row>
    <row r="132" spans="2:63" s="11" customFormat="1" ht="22.9" customHeight="1">
      <c r="B132" s="141"/>
      <c r="D132" s="142" t="s">
        <v>79</v>
      </c>
      <c r="E132" s="153" t="s">
        <v>88</v>
      </c>
      <c r="F132" s="153" t="s">
        <v>141</v>
      </c>
      <c r="I132" s="144"/>
      <c r="J132" s="144"/>
      <c r="K132" s="154">
        <f>BK132</f>
        <v>0</v>
      </c>
      <c r="M132" s="141"/>
      <c r="N132" s="146"/>
      <c r="O132" s="147"/>
      <c r="P132" s="147"/>
      <c r="Q132" s="148">
        <f>Q133+SUM(Q134:Q208)</f>
        <v>0</v>
      </c>
      <c r="R132" s="148">
        <f>R133+SUM(R134:R208)</f>
        <v>0</v>
      </c>
      <c r="S132" s="147"/>
      <c r="T132" s="149">
        <f>T133+SUM(T134:T208)</f>
        <v>0</v>
      </c>
      <c r="U132" s="147"/>
      <c r="V132" s="149">
        <f>V133+SUM(V134:V208)</f>
        <v>0.46867</v>
      </c>
      <c r="W132" s="147"/>
      <c r="X132" s="150">
        <f>X133+SUM(X134:X208)</f>
        <v>277.621</v>
      </c>
      <c r="AR132" s="142" t="s">
        <v>88</v>
      </c>
      <c r="AT132" s="151" t="s">
        <v>79</v>
      </c>
      <c r="AU132" s="151" t="s">
        <v>88</v>
      </c>
      <c r="AY132" s="142" t="s">
        <v>140</v>
      </c>
      <c r="BK132" s="152">
        <f>BK133+SUM(BK134:BK208)</f>
        <v>0</v>
      </c>
    </row>
    <row r="133" spans="2:65" s="1" customFormat="1" ht="16.5" customHeight="1">
      <c r="B133" s="155"/>
      <c r="C133" s="156" t="s">
        <v>142</v>
      </c>
      <c r="D133" s="156" t="s">
        <v>143</v>
      </c>
      <c r="E133" s="157" t="s">
        <v>144</v>
      </c>
      <c r="F133" s="158" t="s">
        <v>145</v>
      </c>
      <c r="G133" s="159" t="s">
        <v>146</v>
      </c>
      <c r="H133" s="160">
        <v>28.2</v>
      </c>
      <c r="I133" s="161"/>
      <c r="J133" s="161"/>
      <c r="K133" s="162">
        <f>ROUND(P133*H133,2)</f>
        <v>0</v>
      </c>
      <c r="L133" s="158" t="s">
        <v>1</v>
      </c>
      <c r="M133" s="30"/>
      <c r="N133" s="163" t="s">
        <v>1</v>
      </c>
      <c r="O133" s="164" t="s">
        <v>43</v>
      </c>
      <c r="P133" s="165">
        <f>I133+J133</f>
        <v>0</v>
      </c>
      <c r="Q133" s="165">
        <f>ROUND(I133*H133,2)</f>
        <v>0</v>
      </c>
      <c r="R133" s="165">
        <f>ROUND(J133*H133,2)</f>
        <v>0</v>
      </c>
      <c r="S133" s="52"/>
      <c r="T133" s="166">
        <f>S133*H133</f>
        <v>0</v>
      </c>
      <c r="U133" s="166">
        <v>0</v>
      </c>
      <c r="V133" s="166">
        <f>U133*H133</f>
        <v>0</v>
      </c>
      <c r="W133" s="166">
        <v>0</v>
      </c>
      <c r="X133" s="167">
        <f>W133*H133</f>
        <v>0</v>
      </c>
      <c r="AR133" s="168" t="s">
        <v>147</v>
      </c>
      <c r="AT133" s="168" t="s">
        <v>143</v>
      </c>
      <c r="AU133" s="168" t="s">
        <v>90</v>
      </c>
      <c r="AY133" s="16" t="s">
        <v>140</v>
      </c>
      <c r="BE133" s="169">
        <f>IF(O133="základní",K133,0)</f>
        <v>0</v>
      </c>
      <c r="BF133" s="169">
        <f>IF(O133="snížená",K133,0)</f>
        <v>0</v>
      </c>
      <c r="BG133" s="169">
        <f>IF(O133="zákl. přenesená",K133,0)</f>
        <v>0</v>
      </c>
      <c r="BH133" s="169">
        <f>IF(O133="sníž. přenesená",K133,0)</f>
        <v>0</v>
      </c>
      <c r="BI133" s="169">
        <f>IF(O133="nulová",K133,0)</f>
        <v>0</v>
      </c>
      <c r="BJ133" s="16" t="s">
        <v>88</v>
      </c>
      <c r="BK133" s="169">
        <f>ROUND(P133*H133,2)</f>
        <v>0</v>
      </c>
      <c r="BL133" s="16" t="s">
        <v>147</v>
      </c>
      <c r="BM133" s="168" t="s">
        <v>148</v>
      </c>
    </row>
    <row r="134" spans="2:47" s="1" customFormat="1" ht="12">
      <c r="B134" s="30"/>
      <c r="D134" s="170" t="s">
        <v>149</v>
      </c>
      <c r="F134" s="171" t="s">
        <v>145</v>
      </c>
      <c r="I134" s="89"/>
      <c r="J134" s="89"/>
      <c r="M134" s="30"/>
      <c r="N134" s="172"/>
      <c r="O134" s="52"/>
      <c r="P134" s="52"/>
      <c r="Q134" s="52"/>
      <c r="R134" s="52"/>
      <c r="S134" s="52"/>
      <c r="T134" s="52"/>
      <c r="U134" s="52"/>
      <c r="V134" s="52"/>
      <c r="W134" s="52"/>
      <c r="X134" s="53"/>
      <c r="AT134" s="16" t="s">
        <v>149</v>
      </c>
      <c r="AU134" s="16" t="s">
        <v>90</v>
      </c>
    </row>
    <row r="135" spans="2:47" s="1" customFormat="1" ht="19.5">
      <c r="B135" s="30"/>
      <c r="D135" s="170" t="s">
        <v>150</v>
      </c>
      <c r="F135" s="173" t="s">
        <v>151</v>
      </c>
      <c r="I135" s="89"/>
      <c r="J135" s="89"/>
      <c r="M135" s="30"/>
      <c r="N135" s="172"/>
      <c r="O135" s="52"/>
      <c r="P135" s="52"/>
      <c r="Q135" s="52"/>
      <c r="R135" s="52"/>
      <c r="S135" s="52"/>
      <c r="T135" s="52"/>
      <c r="U135" s="52"/>
      <c r="V135" s="52"/>
      <c r="W135" s="52"/>
      <c r="X135" s="53"/>
      <c r="AT135" s="16" t="s">
        <v>150</v>
      </c>
      <c r="AU135" s="16" t="s">
        <v>90</v>
      </c>
    </row>
    <row r="136" spans="2:51" s="12" customFormat="1" ht="12">
      <c r="B136" s="174"/>
      <c r="D136" s="170" t="s">
        <v>152</v>
      </c>
      <c r="E136" s="175" t="s">
        <v>1</v>
      </c>
      <c r="F136" s="176" t="s">
        <v>153</v>
      </c>
      <c r="H136" s="175" t="s">
        <v>1</v>
      </c>
      <c r="I136" s="177"/>
      <c r="J136" s="177"/>
      <c r="M136" s="174"/>
      <c r="N136" s="178"/>
      <c r="O136" s="179"/>
      <c r="P136" s="179"/>
      <c r="Q136" s="179"/>
      <c r="R136" s="179"/>
      <c r="S136" s="179"/>
      <c r="T136" s="179"/>
      <c r="U136" s="179"/>
      <c r="V136" s="179"/>
      <c r="W136" s="179"/>
      <c r="X136" s="180"/>
      <c r="AT136" s="175" t="s">
        <v>152</v>
      </c>
      <c r="AU136" s="175" t="s">
        <v>90</v>
      </c>
      <c r="AV136" s="12" t="s">
        <v>88</v>
      </c>
      <c r="AW136" s="12" t="s">
        <v>4</v>
      </c>
      <c r="AX136" s="12" t="s">
        <v>80</v>
      </c>
      <c r="AY136" s="175" t="s">
        <v>140</v>
      </c>
    </row>
    <row r="137" spans="2:51" s="13" customFormat="1" ht="12">
      <c r="B137" s="181"/>
      <c r="D137" s="170" t="s">
        <v>152</v>
      </c>
      <c r="E137" s="182" t="s">
        <v>1</v>
      </c>
      <c r="F137" s="183" t="s">
        <v>154</v>
      </c>
      <c r="H137" s="184">
        <v>28.2</v>
      </c>
      <c r="I137" s="185"/>
      <c r="J137" s="185"/>
      <c r="M137" s="181"/>
      <c r="N137" s="186"/>
      <c r="O137" s="187"/>
      <c r="P137" s="187"/>
      <c r="Q137" s="187"/>
      <c r="R137" s="187"/>
      <c r="S137" s="187"/>
      <c r="T137" s="187"/>
      <c r="U137" s="187"/>
      <c r="V137" s="187"/>
      <c r="W137" s="187"/>
      <c r="X137" s="188"/>
      <c r="AT137" s="182" t="s">
        <v>152</v>
      </c>
      <c r="AU137" s="182" t="s">
        <v>90</v>
      </c>
      <c r="AV137" s="13" t="s">
        <v>90</v>
      </c>
      <c r="AW137" s="13" t="s">
        <v>4</v>
      </c>
      <c r="AX137" s="13" t="s">
        <v>80</v>
      </c>
      <c r="AY137" s="182" t="s">
        <v>140</v>
      </c>
    </row>
    <row r="138" spans="2:51" s="14" customFormat="1" ht="12">
      <c r="B138" s="189"/>
      <c r="D138" s="170" t="s">
        <v>152</v>
      </c>
      <c r="E138" s="190" t="s">
        <v>1</v>
      </c>
      <c r="F138" s="191" t="s">
        <v>155</v>
      </c>
      <c r="H138" s="192">
        <v>28.2</v>
      </c>
      <c r="I138" s="193"/>
      <c r="J138" s="193"/>
      <c r="M138" s="189"/>
      <c r="N138" s="194"/>
      <c r="O138" s="195"/>
      <c r="P138" s="195"/>
      <c r="Q138" s="195"/>
      <c r="R138" s="195"/>
      <c r="S138" s="195"/>
      <c r="T138" s="195"/>
      <c r="U138" s="195"/>
      <c r="V138" s="195"/>
      <c r="W138" s="195"/>
      <c r="X138" s="196"/>
      <c r="AT138" s="190" t="s">
        <v>152</v>
      </c>
      <c r="AU138" s="190" t="s">
        <v>90</v>
      </c>
      <c r="AV138" s="14" t="s">
        <v>147</v>
      </c>
      <c r="AW138" s="14" t="s">
        <v>4</v>
      </c>
      <c r="AX138" s="14" t="s">
        <v>88</v>
      </c>
      <c r="AY138" s="190" t="s">
        <v>140</v>
      </c>
    </row>
    <row r="139" spans="2:65" s="1" customFormat="1" ht="24" customHeight="1">
      <c r="B139" s="155"/>
      <c r="C139" s="156" t="s">
        <v>156</v>
      </c>
      <c r="D139" s="156" t="s">
        <v>143</v>
      </c>
      <c r="E139" s="157" t="s">
        <v>157</v>
      </c>
      <c r="F139" s="158" t="s">
        <v>158</v>
      </c>
      <c r="G139" s="159" t="s">
        <v>146</v>
      </c>
      <c r="H139" s="160">
        <v>189.555</v>
      </c>
      <c r="I139" s="161"/>
      <c r="J139" s="161"/>
      <c r="K139" s="162">
        <f>ROUND(P139*H139,2)</f>
        <v>0</v>
      </c>
      <c r="L139" s="158" t="s">
        <v>159</v>
      </c>
      <c r="M139" s="30"/>
      <c r="N139" s="163" t="s">
        <v>1</v>
      </c>
      <c r="O139" s="164" t="s">
        <v>43</v>
      </c>
      <c r="P139" s="165">
        <f>I139+J139</f>
        <v>0</v>
      </c>
      <c r="Q139" s="165">
        <f>ROUND(I139*H139,2)</f>
        <v>0</v>
      </c>
      <c r="R139" s="165">
        <f>ROUND(J139*H139,2)</f>
        <v>0</v>
      </c>
      <c r="S139" s="52"/>
      <c r="T139" s="166">
        <f>S139*H139</f>
        <v>0</v>
      </c>
      <c r="U139" s="166">
        <v>0</v>
      </c>
      <c r="V139" s="166">
        <f>U139*H139</f>
        <v>0</v>
      </c>
      <c r="W139" s="166">
        <v>0</v>
      </c>
      <c r="X139" s="167">
        <f>W139*H139</f>
        <v>0</v>
      </c>
      <c r="AR139" s="168" t="s">
        <v>147</v>
      </c>
      <c r="AT139" s="168" t="s">
        <v>143</v>
      </c>
      <c r="AU139" s="168" t="s">
        <v>90</v>
      </c>
      <c r="AY139" s="16" t="s">
        <v>140</v>
      </c>
      <c r="BE139" s="169">
        <f>IF(O139="základní",K139,0)</f>
        <v>0</v>
      </c>
      <c r="BF139" s="169">
        <f>IF(O139="snížená",K139,0)</f>
        <v>0</v>
      </c>
      <c r="BG139" s="169">
        <f>IF(O139="zákl. přenesená",K139,0)</f>
        <v>0</v>
      </c>
      <c r="BH139" s="169">
        <f>IF(O139="sníž. přenesená",K139,0)</f>
        <v>0</v>
      </c>
      <c r="BI139" s="169">
        <f>IF(O139="nulová",K139,0)</f>
        <v>0</v>
      </c>
      <c r="BJ139" s="16" t="s">
        <v>88</v>
      </c>
      <c r="BK139" s="169">
        <f>ROUND(P139*H139,2)</f>
        <v>0</v>
      </c>
      <c r="BL139" s="16" t="s">
        <v>147</v>
      </c>
      <c r="BM139" s="168" t="s">
        <v>160</v>
      </c>
    </row>
    <row r="140" spans="2:47" s="1" customFormat="1" ht="29.25">
      <c r="B140" s="30"/>
      <c r="D140" s="170" t="s">
        <v>149</v>
      </c>
      <c r="F140" s="171" t="s">
        <v>161</v>
      </c>
      <c r="I140" s="89"/>
      <c r="J140" s="89"/>
      <c r="M140" s="30"/>
      <c r="N140" s="172"/>
      <c r="O140" s="52"/>
      <c r="P140" s="52"/>
      <c r="Q140" s="52"/>
      <c r="R140" s="52"/>
      <c r="S140" s="52"/>
      <c r="T140" s="52"/>
      <c r="U140" s="52"/>
      <c r="V140" s="52"/>
      <c r="W140" s="52"/>
      <c r="X140" s="53"/>
      <c r="AT140" s="16" t="s">
        <v>149</v>
      </c>
      <c r="AU140" s="16" t="s">
        <v>90</v>
      </c>
    </row>
    <row r="141" spans="2:47" s="1" customFormat="1" ht="29.25">
      <c r="B141" s="30"/>
      <c r="D141" s="170" t="s">
        <v>150</v>
      </c>
      <c r="F141" s="173" t="s">
        <v>162</v>
      </c>
      <c r="I141" s="89"/>
      <c r="J141" s="89"/>
      <c r="M141" s="30"/>
      <c r="N141" s="172"/>
      <c r="O141" s="52"/>
      <c r="P141" s="52"/>
      <c r="Q141" s="52"/>
      <c r="R141" s="52"/>
      <c r="S141" s="52"/>
      <c r="T141" s="52"/>
      <c r="U141" s="52"/>
      <c r="V141" s="52"/>
      <c r="W141" s="52"/>
      <c r="X141" s="53"/>
      <c r="AT141" s="16" t="s">
        <v>150</v>
      </c>
      <c r="AU141" s="16" t="s">
        <v>90</v>
      </c>
    </row>
    <row r="142" spans="2:51" s="12" customFormat="1" ht="12">
      <c r="B142" s="174"/>
      <c r="D142" s="170" t="s">
        <v>152</v>
      </c>
      <c r="E142" s="175" t="s">
        <v>1</v>
      </c>
      <c r="F142" s="176" t="s">
        <v>153</v>
      </c>
      <c r="H142" s="175" t="s">
        <v>1</v>
      </c>
      <c r="I142" s="177"/>
      <c r="J142" s="177"/>
      <c r="M142" s="174"/>
      <c r="N142" s="178"/>
      <c r="O142" s="179"/>
      <c r="P142" s="179"/>
      <c r="Q142" s="179"/>
      <c r="R142" s="179"/>
      <c r="S142" s="179"/>
      <c r="T142" s="179"/>
      <c r="U142" s="179"/>
      <c r="V142" s="179"/>
      <c r="W142" s="179"/>
      <c r="X142" s="180"/>
      <c r="AT142" s="175" t="s">
        <v>152</v>
      </c>
      <c r="AU142" s="175" t="s">
        <v>90</v>
      </c>
      <c r="AV142" s="12" t="s">
        <v>88</v>
      </c>
      <c r="AW142" s="12" t="s">
        <v>4</v>
      </c>
      <c r="AX142" s="12" t="s">
        <v>80</v>
      </c>
      <c r="AY142" s="175" t="s">
        <v>140</v>
      </c>
    </row>
    <row r="143" spans="2:51" s="12" customFormat="1" ht="22.5">
      <c r="B143" s="174"/>
      <c r="D143" s="170" t="s">
        <v>152</v>
      </c>
      <c r="E143" s="175" t="s">
        <v>1</v>
      </c>
      <c r="F143" s="176" t="s">
        <v>163</v>
      </c>
      <c r="H143" s="175" t="s">
        <v>1</v>
      </c>
      <c r="I143" s="177"/>
      <c r="J143" s="177"/>
      <c r="M143" s="174"/>
      <c r="N143" s="178"/>
      <c r="O143" s="179"/>
      <c r="P143" s="179"/>
      <c r="Q143" s="179"/>
      <c r="R143" s="179"/>
      <c r="S143" s="179"/>
      <c r="T143" s="179"/>
      <c r="U143" s="179"/>
      <c r="V143" s="179"/>
      <c r="W143" s="179"/>
      <c r="X143" s="180"/>
      <c r="AT143" s="175" t="s">
        <v>152</v>
      </c>
      <c r="AU143" s="175" t="s">
        <v>90</v>
      </c>
      <c r="AV143" s="12" t="s">
        <v>88</v>
      </c>
      <c r="AW143" s="12" t="s">
        <v>4</v>
      </c>
      <c r="AX143" s="12" t="s">
        <v>80</v>
      </c>
      <c r="AY143" s="175" t="s">
        <v>140</v>
      </c>
    </row>
    <row r="144" spans="2:51" s="13" customFormat="1" ht="12">
      <c r="B144" s="181"/>
      <c r="D144" s="170" t="s">
        <v>152</v>
      </c>
      <c r="E144" s="182" t="s">
        <v>1</v>
      </c>
      <c r="F144" s="183" t="s">
        <v>164</v>
      </c>
      <c r="H144" s="184">
        <v>13.65</v>
      </c>
      <c r="I144" s="185"/>
      <c r="J144" s="185"/>
      <c r="M144" s="181"/>
      <c r="N144" s="186"/>
      <c r="O144" s="187"/>
      <c r="P144" s="187"/>
      <c r="Q144" s="187"/>
      <c r="R144" s="187"/>
      <c r="S144" s="187"/>
      <c r="T144" s="187"/>
      <c r="U144" s="187"/>
      <c r="V144" s="187"/>
      <c r="W144" s="187"/>
      <c r="X144" s="188"/>
      <c r="AT144" s="182" t="s">
        <v>152</v>
      </c>
      <c r="AU144" s="182" t="s">
        <v>90</v>
      </c>
      <c r="AV144" s="13" t="s">
        <v>90</v>
      </c>
      <c r="AW144" s="13" t="s">
        <v>4</v>
      </c>
      <c r="AX144" s="13" t="s">
        <v>80</v>
      </c>
      <c r="AY144" s="182" t="s">
        <v>140</v>
      </c>
    </row>
    <row r="145" spans="2:51" s="13" customFormat="1" ht="12">
      <c r="B145" s="181"/>
      <c r="D145" s="170" t="s">
        <v>152</v>
      </c>
      <c r="E145" s="182" t="s">
        <v>1</v>
      </c>
      <c r="F145" s="183" t="s">
        <v>165</v>
      </c>
      <c r="H145" s="184">
        <v>3.23</v>
      </c>
      <c r="I145" s="185"/>
      <c r="J145" s="185"/>
      <c r="M145" s="181"/>
      <c r="N145" s="186"/>
      <c r="O145" s="187"/>
      <c r="P145" s="187"/>
      <c r="Q145" s="187"/>
      <c r="R145" s="187"/>
      <c r="S145" s="187"/>
      <c r="T145" s="187"/>
      <c r="U145" s="187"/>
      <c r="V145" s="187"/>
      <c r="W145" s="187"/>
      <c r="X145" s="188"/>
      <c r="AT145" s="182" t="s">
        <v>152</v>
      </c>
      <c r="AU145" s="182" t="s">
        <v>90</v>
      </c>
      <c r="AV145" s="13" t="s">
        <v>90</v>
      </c>
      <c r="AW145" s="13" t="s">
        <v>4</v>
      </c>
      <c r="AX145" s="13" t="s">
        <v>80</v>
      </c>
      <c r="AY145" s="182" t="s">
        <v>140</v>
      </c>
    </row>
    <row r="146" spans="2:51" s="13" customFormat="1" ht="12">
      <c r="B146" s="181"/>
      <c r="D146" s="170" t="s">
        <v>152</v>
      </c>
      <c r="E146" s="182" t="s">
        <v>1</v>
      </c>
      <c r="F146" s="183" t="s">
        <v>166</v>
      </c>
      <c r="H146" s="184">
        <v>158.76</v>
      </c>
      <c r="I146" s="185"/>
      <c r="J146" s="185"/>
      <c r="M146" s="181"/>
      <c r="N146" s="186"/>
      <c r="O146" s="187"/>
      <c r="P146" s="187"/>
      <c r="Q146" s="187"/>
      <c r="R146" s="187"/>
      <c r="S146" s="187"/>
      <c r="T146" s="187"/>
      <c r="U146" s="187"/>
      <c r="V146" s="187"/>
      <c r="W146" s="187"/>
      <c r="X146" s="188"/>
      <c r="AT146" s="182" t="s">
        <v>152</v>
      </c>
      <c r="AU146" s="182" t="s">
        <v>90</v>
      </c>
      <c r="AV146" s="13" t="s">
        <v>90</v>
      </c>
      <c r="AW146" s="13" t="s">
        <v>4</v>
      </c>
      <c r="AX146" s="13" t="s">
        <v>80</v>
      </c>
      <c r="AY146" s="182" t="s">
        <v>140</v>
      </c>
    </row>
    <row r="147" spans="2:51" s="12" customFormat="1" ht="12">
      <c r="B147" s="174"/>
      <c r="D147" s="170" t="s">
        <v>152</v>
      </c>
      <c r="E147" s="175" t="s">
        <v>1</v>
      </c>
      <c r="F147" s="176" t="s">
        <v>167</v>
      </c>
      <c r="H147" s="175" t="s">
        <v>1</v>
      </c>
      <c r="I147" s="177"/>
      <c r="J147" s="177"/>
      <c r="M147" s="174"/>
      <c r="N147" s="178"/>
      <c r="O147" s="179"/>
      <c r="P147" s="179"/>
      <c r="Q147" s="179"/>
      <c r="R147" s="179"/>
      <c r="S147" s="179"/>
      <c r="T147" s="179"/>
      <c r="U147" s="179"/>
      <c r="V147" s="179"/>
      <c r="W147" s="179"/>
      <c r="X147" s="180"/>
      <c r="AT147" s="175" t="s">
        <v>152</v>
      </c>
      <c r="AU147" s="175" t="s">
        <v>90</v>
      </c>
      <c r="AV147" s="12" t="s">
        <v>88</v>
      </c>
      <c r="AW147" s="12" t="s">
        <v>4</v>
      </c>
      <c r="AX147" s="12" t="s">
        <v>80</v>
      </c>
      <c r="AY147" s="175" t="s">
        <v>140</v>
      </c>
    </row>
    <row r="148" spans="2:51" s="13" customFormat="1" ht="12">
      <c r="B148" s="181"/>
      <c r="D148" s="170" t="s">
        <v>152</v>
      </c>
      <c r="E148" s="182" t="s">
        <v>1</v>
      </c>
      <c r="F148" s="183" t="s">
        <v>168</v>
      </c>
      <c r="H148" s="184">
        <v>12.015</v>
      </c>
      <c r="I148" s="185"/>
      <c r="J148" s="185"/>
      <c r="M148" s="181"/>
      <c r="N148" s="186"/>
      <c r="O148" s="187"/>
      <c r="P148" s="187"/>
      <c r="Q148" s="187"/>
      <c r="R148" s="187"/>
      <c r="S148" s="187"/>
      <c r="T148" s="187"/>
      <c r="U148" s="187"/>
      <c r="V148" s="187"/>
      <c r="W148" s="187"/>
      <c r="X148" s="188"/>
      <c r="AT148" s="182" t="s">
        <v>152</v>
      </c>
      <c r="AU148" s="182" t="s">
        <v>90</v>
      </c>
      <c r="AV148" s="13" t="s">
        <v>90</v>
      </c>
      <c r="AW148" s="13" t="s">
        <v>4</v>
      </c>
      <c r="AX148" s="13" t="s">
        <v>80</v>
      </c>
      <c r="AY148" s="182" t="s">
        <v>140</v>
      </c>
    </row>
    <row r="149" spans="2:51" s="13" customFormat="1" ht="12">
      <c r="B149" s="181"/>
      <c r="D149" s="170" t="s">
        <v>152</v>
      </c>
      <c r="E149" s="182" t="s">
        <v>1</v>
      </c>
      <c r="F149" s="183" t="s">
        <v>169</v>
      </c>
      <c r="H149" s="184">
        <v>0.5</v>
      </c>
      <c r="I149" s="185"/>
      <c r="J149" s="185"/>
      <c r="M149" s="181"/>
      <c r="N149" s="186"/>
      <c r="O149" s="187"/>
      <c r="P149" s="187"/>
      <c r="Q149" s="187"/>
      <c r="R149" s="187"/>
      <c r="S149" s="187"/>
      <c r="T149" s="187"/>
      <c r="U149" s="187"/>
      <c r="V149" s="187"/>
      <c r="W149" s="187"/>
      <c r="X149" s="188"/>
      <c r="AT149" s="182" t="s">
        <v>152</v>
      </c>
      <c r="AU149" s="182" t="s">
        <v>90</v>
      </c>
      <c r="AV149" s="13" t="s">
        <v>90</v>
      </c>
      <c r="AW149" s="13" t="s">
        <v>4</v>
      </c>
      <c r="AX149" s="13" t="s">
        <v>80</v>
      </c>
      <c r="AY149" s="182" t="s">
        <v>140</v>
      </c>
    </row>
    <row r="150" spans="2:51" s="12" customFormat="1" ht="12">
      <c r="B150" s="174"/>
      <c r="D150" s="170" t="s">
        <v>152</v>
      </c>
      <c r="E150" s="175" t="s">
        <v>1</v>
      </c>
      <c r="F150" s="176" t="s">
        <v>170</v>
      </c>
      <c r="H150" s="175" t="s">
        <v>1</v>
      </c>
      <c r="I150" s="177"/>
      <c r="J150" s="177"/>
      <c r="M150" s="174"/>
      <c r="N150" s="178"/>
      <c r="O150" s="179"/>
      <c r="P150" s="179"/>
      <c r="Q150" s="179"/>
      <c r="R150" s="179"/>
      <c r="S150" s="179"/>
      <c r="T150" s="179"/>
      <c r="U150" s="179"/>
      <c r="V150" s="179"/>
      <c r="W150" s="179"/>
      <c r="X150" s="180"/>
      <c r="AT150" s="175" t="s">
        <v>152</v>
      </c>
      <c r="AU150" s="175" t="s">
        <v>90</v>
      </c>
      <c r="AV150" s="12" t="s">
        <v>88</v>
      </c>
      <c r="AW150" s="12" t="s">
        <v>4</v>
      </c>
      <c r="AX150" s="12" t="s">
        <v>80</v>
      </c>
      <c r="AY150" s="175" t="s">
        <v>140</v>
      </c>
    </row>
    <row r="151" spans="2:51" s="13" customFormat="1" ht="12">
      <c r="B151" s="181"/>
      <c r="D151" s="170" t="s">
        <v>152</v>
      </c>
      <c r="E151" s="182" t="s">
        <v>1</v>
      </c>
      <c r="F151" s="183" t="s">
        <v>171</v>
      </c>
      <c r="H151" s="184">
        <v>1.4</v>
      </c>
      <c r="I151" s="185"/>
      <c r="J151" s="185"/>
      <c r="M151" s="181"/>
      <c r="N151" s="186"/>
      <c r="O151" s="187"/>
      <c r="P151" s="187"/>
      <c r="Q151" s="187"/>
      <c r="R151" s="187"/>
      <c r="S151" s="187"/>
      <c r="T151" s="187"/>
      <c r="U151" s="187"/>
      <c r="V151" s="187"/>
      <c r="W151" s="187"/>
      <c r="X151" s="188"/>
      <c r="AT151" s="182" t="s">
        <v>152</v>
      </c>
      <c r="AU151" s="182" t="s">
        <v>90</v>
      </c>
      <c r="AV151" s="13" t="s">
        <v>90</v>
      </c>
      <c r="AW151" s="13" t="s">
        <v>4</v>
      </c>
      <c r="AX151" s="13" t="s">
        <v>80</v>
      </c>
      <c r="AY151" s="182" t="s">
        <v>140</v>
      </c>
    </row>
    <row r="152" spans="2:51" s="14" customFormat="1" ht="12">
      <c r="B152" s="189"/>
      <c r="D152" s="170" t="s">
        <v>152</v>
      </c>
      <c r="E152" s="190" t="s">
        <v>1</v>
      </c>
      <c r="F152" s="191" t="s">
        <v>155</v>
      </c>
      <c r="H152" s="192">
        <v>189.555</v>
      </c>
      <c r="I152" s="193"/>
      <c r="J152" s="193"/>
      <c r="M152" s="189"/>
      <c r="N152" s="194"/>
      <c r="O152" s="195"/>
      <c r="P152" s="195"/>
      <c r="Q152" s="195"/>
      <c r="R152" s="195"/>
      <c r="S152" s="195"/>
      <c r="T152" s="195"/>
      <c r="U152" s="195"/>
      <c r="V152" s="195"/>
      <c r="W152" s="195"/>
      <c r="X152" s="196"/>
      <c r="AT152" s="190" t="s">
        <v>152</v>
      </c>
      <c r="AU152" s="190" t="s">
        <v>90</v>
      </c>
      <c r="AV152" s="14" t="s">
        <v>147</v>
      </c>
      <c r="AW152" s="14" t="s">
        <v>4</v>
      </c>
      <c r="AX152" s="14" t="s">
        <v>88</v>
      </c>
      <c r="AY152" s="190" t="s">
        <v>140</v>
      </c>
    </row>
    <row r="153" spans="2:65" s="1" customFormat="1" ht="24" customHeight="1">
      <c r="B153" s="155"/>
      <c r="C153" s="156" t="s">
        <v>172</v>
      </c>
      <c r="D153" s="156" t="s">
        <v>143</v>
      </c>
      <c r="E153" s="157" t="s">
        <v>173</v>
      </c>
      <c r="F153" s="158" t="s">
        <v>174</v>
      </c>
      <c r="G153" s="159" t="s">
        <v>146</v>
      </c>
      <c r="H153" s="160">
        <v>15.75</v>
      </c>
      <c r="I153" s="161"/>
      <c r="J153" s="161"/>
      <c r="K153" s="162">
        <f>ROUND(P153*H153,2)</f>
        <v>0</v>
      </c>
      <c r="L153" s="158" t="s">
        <v>1</v>
      </c>
      <c r="M153" s="30"/>
      <c r="N153" s="163" t="s">
        <v>1</v>
      </c>
      <c r="O153" s="164" t="s">
        <v>43</v>
      </c>
      <c r="P153" s="165">
        <f>I153+J153</f>
        <v>0</v>
      </c>
      <c r="Q153" s="165">
        <f>ROUND(I153*H153,2)</f>
        <v>0</v>
      </c>
      <c r="R153" s="165">
        <f>ROUND(J153*H153,2)</f>
        <v>0</v>
      </c>
      <c r="S153" s="52"/>
      <c r="T153" s="166">
        <f>S153*H153</f>
        <v>0</v>
      </c>
      <c r="U153" s="166">
        <v>0</v>
      </c>
      <c r="V153" s="166">
        <f>U153*H153</f>
        <v>0</v>
      </c>
      <c r="W153" s="166">
        <v>0</v>
      </c>
      <c r="X153" s="167">
        <f>W153*H153</f>
        <v>0</v>
      </c>
      <c r="AR153" s="168" t="s">
        <v>147</v>
      </c>
      <c r="AT153" s="168" t="s">
        <v>143</v>
      </c>
      <c r="AU153" s="168" t="s">
        <v>90</v>
      </c>
      <c r="AY153" s="16" t="s">
        <v>140</v>
      </c>
      <c r="BE153" s="169">
        <f>IF(O153="základní",K153,0)</f>
        <v>0</v>
      </c>
      <c r="BF153" s="169">
        <f>IF(O153="snížená",K153,0)</f>
        <v>0</v>
      </c>
      <c r="BG153" s="169">
        <f>IF(O153="zákl. přenesená",K153,0)</f>
        <v>0</v>
      </c>
      <c r="BH153" s="169">
        <f>IF(O153="sníž. přenesená",K153,0)</f>
        <v>0</v>
      </c>
      <c r="BI153" s="169">
        <f>IF(O153="nulová",K153,0)</f>
        <v>0</v>
      </c>
      <c r="BJ153" s="16" t="s">
        <v>88</v>
      </c>
      <c r="BK153" s="169">
        <f>ROUND(P153*H153,2)</f>
        <v>0</v>
      </c>
      <c r="BL153" s="16" t="s">
        <v>147</v>
      </c>
      <c r="BM153" s="168" t="s">
        <v>175</v>
      </c>
    </row>
    <row r="154" spans="2:47" s="1" customFormat="1" ht="12">
      <c r="B154" s="30"/>
      <c r="D154" s="170" t="s">
        <v>149</v>
      </c>
      <c r="F154" s="171" t="s">
        <v>174</v>
      </c>
      <c r="I154" s="89"/>
      <c r="J154" s="89"/>
      <c r="M154" s="30"/>
      <c r="N154" s="172"/>
      <c r="O154" s="52"/>
      <c r="P154" s="52"/>
      <c r="Q154" s="52"/>
      <c r="R154" s="52"/>
      <c r="S154" s="52"/>
      <c r="T154" s="52"/>
      <c r="U154" s="52"/>
      <c r="V154" s="52"/>
      <c r="W154" s="52"/>
      <c r="X154" s="53"/>
      <c r="AT154" s="16" t="s">
        <v>149</v>
      </c>
      <c r="AU154" s="16" t="s">
        <v>90</v>
      </c>
    </row>
    <row r="155" spans="2:47" s="1" customFormat="1" ht="19.5">
      <c r="B155" s="30"/>
      <c r="D155" s="170" t="s">
        <v>150</v>
      </c>
      <c r="F155" s="173" t="s">
        <v>176</v>
      </c>
      <c r="I155" s="89"/>
      <c r="J155" s="89"/>
      <c r="M155" s="30"/>
      <c r="N155" s="172"/>
      <c r="O155" s="52"/>
      <c r="P155" s="52"/>
      <c r="Q155" s="52"/>
      <c r="R155" s="52"/>
      <c r="S155" s="52"/>
      <c r="T155" s="52"/>
      <c r="U155" s="52"/>
      <c r="V155" s="52"/>
      <c r="W155" s="52"/>
      <c r="X155" s="53"/>
      <c r="AT155" s="16" t="s">
        <v>150</v>
      </c>
      <c r="AU155" s="16" t="s">
        <v>90</v>
      </c>
    </row>
    <row r="156" spans="2:51" s="13" customFormat="1" ht="12">
      <c r="B156" s="181"/>
      <c r="D156" s="170" t="s">
        <v>152</v>
      </c>
      <c r="E156" s="182" t="s">
        <v>1</v>
      </c>
      <c r="F156" s="183" t="s">
        <v>177</v>
      </c>
      <c r="H156" s="184">
        <v>15.75</v>
      </c>
      <c r="I156" s="185"/>
      <c r="J156" s="185"/>
      <c r="M156" s="181"/>
      <c r="N156" s="186"/>
      <c r="O156" s="187"/>
      <c r="P156" s="187"/>
      <c r="Q156" s="187"/>
      <c r="R156" s="187"/>
      <c r="S156" s="187"/>
      <c r="T156" s="187"/>
      <c r="U156" s="187"/>
      <c r="V156" s="187"/>
      <c r="W156" s="187"/>
      <c r="X156" s="188"/>
      <c r="AT156" s="182" t="s">
        <v>152</v>
      </c>
      <c r="AU156" s="182" t="s">
        <v>90</v>
      </c>
      <c r="AV156" s="13" t="s">
        <v>90</v>
      </c>
      <c r="AW156" s="13" t="s">
        <v>4</v>
      </c>
      <c r="AX156" s="13" t="s">
        <v>80</v>
      </c>
      <c r="AY156" s="182" t="s">
        <v>140</v>
      </c>
    </row>
    <row r="157" spans="2:51" s="14" customFormat="1" ht="12">
      <c r="B157" s="189"/>
      <c r="D157" s="170" t="s">
        <v>152</v>
      </c>
      <c r="E157" s="190" t="s">
        <v>1</v>
      </c>
      <c r="F157" s="191" t="s">
        <v>155</v>
      </c>
      <c r="H157" s="192">
        <v>15.75</v>
      </c>
      <c r="I157" s="193"/>
      <c r="J157" s="193"/>
      <c r="M157" s="189"/>
      <c r="N157" s="194"/>
      <c r="O157" s="195"/>
      <c r="P157" s="195"/>
      <c r="Q157" s="195"/>
      <c r="R157" s="195"/>
      <c r="S157" s="195"/>
      <c r="T157" s="195"/>
      <c r="U157" s="195"/>
      <c r="V157" s="195"/>
      <c r="W157" s="195"/>
      <c r="X157" s="196"/>
      <c r="AT157" s="190" t="s">
        <v>152</v>
      </c>
      <c r="AU157" s="190" t="s">
        <v>90</v>
      </c>
      <c r="AV157" s="14" t="s">
        <v>147</v>
      </c>
      <c r="AW157" s="14" t="s">
        <v>4</v>
      </c>
      <c r="AX157" s="14" t="s">
        <v>88</v>
      </c>
      <c r="AY157" s="190" t="s">
        <v>140</v>
      </c>
    </row>
    <row r="158" spans="2:65" s="1" customFormat="1" ht="24" customHeight="1">
      <c r="B158" s="155"/>
      <c r="C158" s="156" t="s">
        <v>178</v>
      </c>
      <c r="D158" s="156" t="s">
        <v>143</v>
      </c>
      <c r="E158" s="157" t="s">
        <v>179</v>
      </c>
      <c r="F158" s="158" t="s">
        <v>180</v>
      </c>
      <c r="G158" s="159" t="s">
        <v>146</v>
      </c>
      <c r="H158" s="160">
        <v>33.84</v>
      </c>
      <c r="I158" s="161"/>
      <c r="J158" s="161"/>
      <c r="K158" s="162">
        <f>ROUND(P158*H158,2)</f>
        <v>0</v>
      </c>
      <c r="L158" s="158" t="s">
        <v>1</v>
      </c>
      <c r="M158" s="30"/>
      <c r="N158" s="163" t="s">
        <v>1</v>
      </c>
      <c r="O158" s="164" t="s">
        <v>43</v>
      </c>
      <c r="P158" s="165">
        <f>I158+J158</f>
        <v>0</v>
      </c>
      <c r="Q158" s="165">
        <f>ROUND(I158*H158,2)</f>
        <v>0</v>
      </c>
      <c r="R158" s="165">
        <f>ROUND(J158*H158,2)</f>
        <v>0</v>
      </c>
      <c r="S158" s="52"/>
      <c r="T158" s="166">
        <f>S158*H158</f>
        <v>0</v>
      </c>
      <c r="U158" s="166">
        <v>0</v>
      </c>
      <c r="V158" s="166">
        <f>U158*H158</f>
        <v>0</v>
      </c>
      <c r="W158" s="166">
        <v>0</v>
      </c>
      <c r="X158" s="167">
        <f>W158*H158</f>
        <v>0</v>
      </c>
      <c r="AR158" s="168" t="s">
        <v>147</v>
      </c>
      <c r="AT158" s="168" t="s">
        <v>143</v>
      </c>
      <c r="AU158" s="168" t="s">
        <v>90</v>
      </c>
      <c r="AY158" s="16" t="s">
        <v>140</v>
      </c>
      <c r="BE158" s="169">
        <f>IF(O158="základní",K158,0)</f>
        <v>0</v>
      </c>
      <c r="BF158" s="169">
        <f>IF(O158="snížená",K158,0)</f>
        <v>0</v>
      </c>
      <c r="BG158" s="169">
        <f>IF(O158="zákl. přenesená",K158,0)</f>
        <v>0</v>
      </c>
      <c r="BH158" s="169">
        <f>IF(O158="sníž. přenesená",K158,0)</f>
        <v>0</v>
      </c>
      <c r="BI158" s="169">
        <f>IF(O158="nulová",K158,0)</f>
        <v>0</v>
      </c>
      <c r="BJ158" s="16" t="s">
        <v>88</v>
      </c>
      <c r="BK158" s="169">
        <f>ROUND(P158*H158,2)</f>
        <v>0</v>
      </c>
      <c r="BL158" s="16" t="s">
        <v>147</v>
      </c>
      <c r="BM158" s="168" t="s">
        <v>181</v>
      </c>
    </row>
    <row r="159" spans="2:47" s="1" customFormat="1" ht="12">
      <c r="B159" s="30"/>
      <c r="D159" s="170" t="s">
        <v>149</v>
      </c>
      <c r="F159" s="171" t="s">
        <v>180</v>
      </c>
      <c r="I159" s="89"/>
      <c r="J159" s="89"/>
      <c r="M159" s="30"/>
      <c r="N159" s="172"/>
      <c r="O159" s="52"/>
      <c r="P159" s="52"/>
      <c r="Q159" s="52"/>
      <c r="R159" s="52"/>
      <c r="S159" s="52"/>
      <c r="T159" s="52"/>
      <c r="U159" s="52"/>
      <c r="V159" s="52"/>
      <c r="W159" s="52"/>
      <c r="X159" s="53"/>
      <c r="AT159" s="16" t="s">
        <v>149</v>
      </c>
      <c r="AU159" s="16" t="s">
        <v>90</v>
      </c>
    </row>
    <row r="160" spans="2:47" s="1" customFormat="1" ht="19.5">
      <c r="B160" s="30"/>
      <c r="D160" s="170" t="s">
        <v>150</v>
      </c>
      <c r="F160" s="173" t="s">
        <v>182</v>
      </c>
      <c r="I160" s="89"/>
      <c r="J160" s="89"/>
      <c r="M160" s="30"/>
      <c r="N160" s="172"/>
      <c r="O160" s="52"/>
      <c r="P160" s="52"/>
      <c r="Q160" s="52"/>
      <c r="R160" s="52"/>
      <c r="S160" s="52"/>
      <c r="T160" s="52"/>
      <c r="U160" s="52"/>
      <c r="V160" s="52"/>
      <c r="W160" s="52"/>
      <c r="X160" s="53"/>
      <c r="AT160" s="16" t="s">
        <v>150</v>
      </c>
      <c r="AU160" s="16" t="s">
        <v>90</v>
      </c>
    </row>
    <row r="161" spans="2:51" s="12" customFormat="1" ht="12">
      <c r="B161" s="174"/>
      <c r="D161" s="170" t="s">
        <v>152</v>
      </c>
      <c r="E161" s="175" t="s">
        <v>1</v>
      </c>
      <c r="F161" s="176" t="s">
        <v>153</v>
      </c>
      <c r="H161" s="175" t="s">
        <v>1</v>
      </c>
      <c r="I161" s="177"/>
      <c r="J161" s="177"/>
      <c r="M161" s="174"/>
      <c r="N161" s="178"/>
      <c r="O161" s="179"/>
      <c r="P161" s="179"/>
      <c r="Q161" s="179"/>
      <c r="R161" s="179"/>
      <c r="S161" s="179"/>
      <c r="T161" s="179"/>
      <c r="U161" s="179"/>
      <c r="V161" s="179"/>
      <c r="W161" s="179"/>
      <c r="X161" s="180"/>
      <c r="AT161" s="175" t="s">
        <v>152</v>
      </c>
      <c r="AU161" s="175" t="s">
        <v>90</v>
      </c>
      <c r="AV161" s="12" t="s">
        <v>88</v>
      </c>
      <c r="AW161" s="12" t="s">
        <v>4</v>
      </c>
      <c r="AX161" s="12" t="s">
        <v>80</v>
      </c>
      <c r="AY161" s="175" t="s">
        <v>140</v>
      </c>
    </row>
    <row r="162" spans="2:51" s="13" customFormat="1" ht="12">
      <c r="B162" s="181"/>
      <c r="D162" s="170" t="s">
        <v>152</v>
      </c>
      <c r="E162" s="182" t="s">
        <v>1</v>
      </c>
      <c r="F162" s="183" t="s">
        <v>183</v>
      </c>
      <c r="H162" s="184">
        <v>33.84</v>
      </c>
      <c r="I162" s="185"/>
      <c r="J162" s="185"/>
      <c r="M162" s="181"/>
      <c r="N162" s="186"/>
      <c r="O162" s="187"/>
      <c r="P162" s="187"/>
      <c r="Q162" s="187"/>
      <c r="R162" s="187"/>
      <c r="S162" s="187"/>
      <c r="T162" s="187"/>
      <c r="U162" s="187"/>
      <c r="V162" s="187"/>
      <c r="W162" s="187"/>
      <c r="X162" s="188"/>
      <c r="AT162" s="182" t="s">
        <v>152</v>
      </c>
      <c r="AU162" s="182" t="s">
        <v>90</v>
      </c>
      <c r="AV162" s="13" t="s">
        <v>90</v>
      </c>
      <c r="AW162" s="13" t="s">
        <v>4</v>
      </c>
      <c r="AX162" s="13" t="s">
        <v>80</v>
      </c>
      <c r="AY162" s="182" t="s">
        <v>140</v>
      </c>
    </row>
    <row r="163" spans="2:51" s="14" customFormat="1" ht="12">
      <c r="B163" s="189"/>
      <c r="D163" s="170" t="s">
        <v>152</v>
      </c>
      <c r="E163" s="190" t="s">
        <v>1</v>
      </c>
      <c r="F163" s="191" t="s">
        <v>155</v>
      </c>
      <c r="H163" s="192">
        <v>33.84</v>
      </c>
      <c r="I163" s="193"/>
      <c r="J163" s="193"/>
      <c r="M163" s="189"/>
      <c r="N163" s="194"/>
      <c r="O163" s="195"/>
      <c r="P163" s="195"/>
      <c r="Q163" s="195"/>
      <c r="R163" s="195"/>
      <c r="S163" s="195"/>
      <c r="T163" s="195"/>
      <c r="U163" s="195"/>
      <c r="V163" s="195"/>
      <c r="W163" s="195"/>
      <c r="X163" s="196"/>
      <c r="AT163" s="190" t="s">
        <v>152</v>
      </c>
      <c r="AU163" s="190" t="s">
        <v>90</v>
      </c>
      <c r="AV163" s="14" t="s">
        <v>147</v>
      </c>
      <c r="AW163" s="14" t="s">
        <v>4</v>
      </c>
      <c r="AX163" s="14" t="s">
        <v>88</v>
      </c>
      <c r="AY163" s="190" t="s">
        <v>140</v>
      </c>
    </row>
    <row r="164" spans="2:65" s="1" customFormat="1" ht="24" customHeight="1">
      <c r="B164" s="155"/>
      <c r="C164" s="156" t="s">
        <v>184</v>
      </c>
      <c r="D164" s="156" t="s">
        <v>143</v>
      </c>
      <c r="E164" s="157" t="s">
        <v>185</v>
      </c>
      <c r="F164" s="158" t="s">
        <v>186</v>
      </c>
      <c r="G164" s="159" t="s">
        <v>146</v>
      </c>
      <c r="H164" s="160">
        <v>35.857</v>
      </c>
      <c r="I164" s="161"/>
      <c r="J164" s="161"/>
      <c r="K164" s="162">
        <f>ROUND(P164*H164,2)</f>
        <v>0</v>
      </c>
      <c r="L164" s="158" t="s">
        <v>187</v>
      </c>
      <c r="M164" s="30"/>
      <c r="N164" s="163" t="s">
        <v>1</v>
      </c>
      <c r="O164" s="164" t="s">
        <v>43</v>
      </c>
      <c r="P164" s="165">
        <f>I164+J164</f>
        <v>0</v>
      </c>
      <c r="Q164" s="165">
        <f>ROUND(I164*H164,2)</f>
        <v>0</v>
      </c>
      <c r="R164" s="165">
        <f>ROUND(J164*H164,2)</f>
        <v>0</v>
      </c>
      <c r="S164" s="52"/>
      <c r="T164" s="166">
        <f>S164*H164</f>
        <v>0</v>
      </c>
      <c r="U164" s="166">
        <v>0</v>
      </c>
      <c r="V164" s="166">
        <f>U164*H164</f>
        <v>0</v>
      </c>
      <c r="W164" s="166">
        <v>0</v>
      </c>
      <c r="X164" s="167">
        <f>W164*H164</f>
        <v>0</v>
      </c>
      <c r="AR164" s="168" t="s">
        <v>147</v>
      </c>
      <c r="AT164" s="168" t="s">
        <v>143</v>
      </c>
      <c r="AU164" s="168" t="s">
        <v>90</v>
      </c>
      <c r="AY164" s="16" t="s">
        <v>140</v>
      </c>
      <c r="BE164" s="169">
        <f>IF(O164="základní",K164,0)</f>
        <v>0</v>
      </c>
      <c r="BF164" s="169">
        <f>IF(O164="snížená",K164,0)</f>
        <v>0</v>
      </c>
      <c r="BG164" s="169">
        <f>IF(O164="zákl. přenesená",K164,0)</f>
        <v>0</v>
      </c>
      <c r="BH164" s="169">
        <f>IF(O164="sníž. přenesená",K164,0)</f>
        <v>0</v>
      </c>
      <c r="BI164" s="169">
        <f>IF(O164="nulová",K164,0)</f>
        <v>0</v>
      </c>
      <c r="BJ164" s="16" t="s">
        <v>88</v>
      </c>
      <c r="BK164" s="169">
        <f>ROUND(P164*H164,2)</f>
        <v>0</v>
      </c>
      <c r="BL164" s="16" t="s">
        <v>147</v>
      </c>
      <c r="BM164" s="168" t="s">
        <v>188</v>
      </c>
    </row>
    <row r="165" spans="2:47" s="1" customFormat="1" ht="29.25">
      <c r="B165" s="30"/>
      <c r="D165" s="170" t="s">
        <v>149</v>
      </c>
      <c r="F165" s="171" t="s">
        <v>189</v>
      </c>
      <c r="I165" s="89"/>
      <c r="J165" s="89"/>
      <c r="M165" s="30"/>
      <c r="N165" s="172"/>
      <c r="O165" s="52"/>
      <c r="P165" s="52"/>
      <c r="Q165" s="52"/>
      <c r="R165" s="52"/>
      <c r="S165" s="52"/>
      <c r="T165" s="52"/>
      <c r="U165" s="52"/>
      <c r="V165" s="52"/>
      <c r="W165" s="52"/>
      <c r="X165" s="53"/>
      <c r="AT165" s="16" t="s">
        <v>149</v>
      </c>
      <c r="AU165" s="16" t="s">
        <v>90</v>
      </c>
    </row>
    <row r="166" spans="2:47" s="1" customFormat="1" ht="19.5">
      <c r="B166" s="30"/>
      <c r="D166" s="170" t="s">
        <v>150</v>
      </c>
      <c r="F166" s="173" t="s">
        <v>190</v>
      </c>
      <c r="I166" s="89"/>
      <c r="J166" s="89"/>
      <c r="M166" s="30"/>
      <c r="N166" s="172"/>
      <c r="O166" s="52"/>
      <c r="P166" s="52"/>
      <c r="Q166" s="52"/>
      <c r="R166" s="52"/>
      <c r="S166" s="52"/>
      <c r="T166" s="52"/>
      <c r="U166" s="52"/>
      <c r="V166" s="52"/>
      <c r="W166" s="52"/>
      <c r="X166" s="53"/>
      <c r="AT166" s="16" t="s">
        <v>150</v>
      </c>
      <c r="AU166" s="16" t="s">
        <v>90</v>
      </c>
    </row>
    <row r="167" spans="2:51" s="12" customFormat="1" ht="12">
      <c r="B167" s="174"/>
      <c r="D167" s="170" t="s">
        <v>152</v>
      </c>
      <c r="E167" s="175" t="s">
        <v>1</v>
      </c>
      <c r="F167" s="176" t="s">
        <v>153</v>
      </c>
      <c r="H167" s="175" t="s">
        <v>1</v>
      </c>
      <c r="I167" s="177"/>
      <c r="J167" s="177"/>
      <c r="M167" s="174"/>
      <c r="N167" s="178"/>
      <c r="O167" s="179"/>
      <c r="P167" s="179"/>
      <c r="Q167" s="179"/>
      <c r="R167" s="179"/>
      <c r="S167" s="179"/>
      <c r="T167" s="179"/>
      <c r="U167" s="179"/>
      <c r="V167" s="179"/>
      <c r="W167" s="179"/>
      <c r="X167" s="180"/>
      <c r="AT167" s="175" t="s">
        <v>152</v>
      </c>
      <c r="AU167" s="175" t="s">
        <v>90</v>
      </c>
      <c r="AV167" s="12" t="s">
        <v>88</v>
      </c>
      <c r="AW167" s="12" t="s">
        <v>4</v>
      </c>
      <c r="AX167" s="12" t="s">
        <v>80</v>
      </c>
      <c r="AY167" s="175" t="s">
        <v>140</v>
      </c>
    </row>
    <row r="168" spans="2:51" s="12" customFormat="1" ht="12">
      <c r="B168" s="174"/>
      <c r="D168" s="170" t="s">
        <v>152</v>
      </c>
      <c r="E168" s="175" t="s">
        <v>1</v>
      </c>
      <c r="F168" s="176" t="s">
        <v>191</v>
      </c>
      <c r="H168" s="175" t="s">
        <v>1</v>
      </c>
      <c r="I168" s="177"/>
      <c r="J168" s="177"/>
      <c r="M168" s="174"/>
      <c r="N168" s="178"/>
      <c r="O168" s="179"/>
      <c r="P168" s="179"/>
      <c r="Q168" s="179"/>
      <c r="R168" s="179"/>
      <c r="S168" s="179"/>
      <c r="T168" s="179"/>
      <c r="U168" s="179"/>
      <c r="V168" s="179"/>
      <c r="W168" s="179"/>
      <c r="X168" s="180"/>
      <c r="AT168" s="175" t="s">
        <v>152</v>
      </c>
      <c r="AU168" s="175" t="s">
        <v>90</v>
      </c>
      <c r="AV168" s="12" t="s">
        <v>88</v>
      </c>
      <c r="AW168" s="12" t="s">
        <v>4</v>
      </c>
      <c r="AX168" s="12" t="s">
        <v>80</v>
      </c>
      <c r="AY168" s="175" t="s">
        <v>140</v>
      </c>
    </row>
    <row r="169" spans="2:51" s="13" customFormat="1" ht="12">
      <c r="B169" s="181"/>
      <c r="D169" s="170" t="s">
        <v>152</v>
      </c>
      <c r="E169" s="182" t="s">
        <v>1</v>
      </c>
      <c r="F169" s="183" t="s">
        <v>192</v>
      </c>
      <c r="H169" s="184">
        <v>11.813</v>
      </c>
      <c r="I169" s="185"/>
      <c r="J169" s="185"/>
      <c r="M169" s="181"/>
      <c r="N169" s="186"/>
      <c r="O169" s="187"/>
      <c r="P169" s="187"/>
      <c r="Q169" s="187"/>
      <c r="R169" s="187"/>
      <c r="S169" s="187"/>
      <c r="T169" s="187"/>
      <c r="U169" s="187"/>
      <c r="V169" s="187"/>
      <c r="W169" s="187"/>
      <c r="X169" s="188"/>
      <c r="AT169" s="182" t="s">
        <v>152</v>
      </c>
      <c r="AU169" s="182" t="s">
        <v>90</v>
      </c>
      <c r="AV169" s="13" t="s">
        <v>90</v>
      </c>
      <c r="AW169" s="13" t="s">
        <v>4</v>
      </c>
      <c r="AX169" s="13" t="s">
        <v>80</v>
      </c>
      <c r="AY169" s="182" t="s">
        <v>140</v>
      </c>
    </row>
    <row r="170" spans="2:51" s="12" customFormat="1" ht="12">
      <c r="B170" s="174"/>
      <c r="D170" s="170" t="s">
        <v>152</v>
      </c>
      <c r="E170" s="175" t="s">
        <v>1</v>
      </c>
      <c r="F170" s="176" t="s">
        <v>193</v>
      </c>
      <c r="H170" s="175" t="s">
        <v>1</v>
      </c>
      <c r="I170" s="177"/>
      <c r="J170" s="177"/>
      <c r="M170" s="174"/>
      <c r="N170" s="178"/>
      <c r="O170" s="179"/>
      <c r="P170" s="179"/>
      <c r="Q170" s="179"/>
      <c r="R170" s="179"/>
      <c r="S170" s="179"/>
      <c r="T170" s="179"/>
      <c r="U170" s="179"/>
      <c r="V170" s="179"/>
      <c r="W170" s="179"/>
      <c r="X170" s="180"/>
      <c r="AT170" s="175" t="s">
        <v>152</v>
      </c>
      <c r="AU170" s="175" t="s">
        <v>90</v>
      </c>
      <c r="AV170" s="12" t="s">
        <v>88</v>
      </c>
      <c r="AW170" s="12" t="s">
        <v>4</v>
      </c>
      <c r="AX170" s="12" t="s">
        <v>80</v>
      </c>
      <c r="AY170" s="175" t="s">
        <v>140</v>
      </c>
    </row>
    <row r="171" spans="2:51" s="13" customFormat="1" ht="12">
      <c r="B171" s="181"/>
      <c r="D171" s="170" t="s">
        <v>152</v>
      </c>
      <c r="E171" s="182" t="s">
        <v>1</v>
      </c>
      <c r="F171" s="183" t="s">
        <v>194</v>
      </c>
      <c r="H171" s="184">
        <v>0.595</v>
      </c>
      <c r="I171" s="185"/>
      <c r="J171" s="185"/>
      <c r="M171" s="181"/>
      <c r="N171" s="186"/>
      <c r="O171" s="187"/>
      <c r="P171" s="187"/>
      <c r="Q171" s="187"/>
      <c r="R171" s="187"/>
      <c r="S171" s="187"/>
      <c r="T171" s="187"/>
      <c r="U171" s="187"/>
      <c r="V171" s="187"/>
      <c r="W171" s="187"/>
      <c r="X171" s="188"/>
      <c r="AT171" s="182" t="s">
        <v>152</v>
      </c>
      <c r="AU171" s="182" t="s">
        <v>90</v>
      </c>
      <c r="AV171" s="13" t="s">
        <v>90</v>
      </c>
      <c r="AW171" s="13" t="s">
        <v>4</v>
      </c>
      <c r="AX171" s="13" t="s">
        <v>80</v>
      </c>
      <c r="AY171" s="182" t="s">
        <v>140</v>
      </c>
    </row>
    <row r="172" spans="2:51" s="13" customFormat="1" ht="12">
      <c r="B172" s="181"/>
      <c r="D172" s="170" t="s">
        <v>152</v>
      </c>
      <c r="E172" s="182" t="s">
        <v>1</v>
      </c>
      <c r="F172" s="183" t="s">
        <v>195</v>
      </c>
      <c r="H172" s="184">
        <v>0.189</v>
      </c>
      <c r="I172" s="185"/>
      <c r="J172" s="185"/>
      <c r="M172" s="181"/>
      <c r="N172" s="186"/>
      <c r="O172" s="187"/>
      <c r="P172" s="187"/>
      <c r="Q172" s="187"/>
      <c r="R172" s="187"/>
      <c r="S172" s="187"/>
      <c r="T172" s="187"/>
      <c r="U172" s="187"/>
      <c r="V172" s="187"/>
      <c r="W172" s="187"/>
      <c r="X172" s="188"/>
      <c r="AT172" s="182" t="s">
        <v>152</v>
      </c>
      <c r="AU172" s="182" t="s">
        <v>90</v>
      </c>
      <c r="AV172" s="13" t="s">
        <v>90</v>
      </c>
      <c r="AW172" s="13" t="s">
        <v>4</v>
      </c>
      <c r="AX172" s="13" t="s">
        <v>80</v>
      </c>
      <c r="AY172" s="182" t="s">
        <v>140</v>
      </c>
    </row>
    <row r="173" spans="2:51" s="13" customFormat="1" ht="12">
      <c r="B173" s="181"/>
      <c r="D173" s="170" t="s">
        <v>152</v>
      </c>
      <c r="E173" s="182" t="s">
        <v>1</v>
      </c>
      <c r="F173" s="183" t="s">
        <v>196</v>
      </c>
      <c r="H173" s="184">
        <v>15.05</v>
      </c>
      <c r="I173" s="185"/>
      <c r="J173" s="185"/>
      <c r="M173" s="181"/>
      <c r="N173" s="186"/>
      <c r="O173" s="187"/>
      <c r="P173" s="187"/>
      <c r="Q173" s="187"/>
      <c r="R173" s="187"/>
      <c r="S173" s="187"/>
      <c r="T173" s="187"/>
      <c r="U173" s="187"/>
      <c r="V173" s="187"/>
      <c r="W173" s="187"/>
      <c r="X173" s="188"/>
      <c r="AT173" s="182" t="s">
        <v>152</v>
      </c>
      <c r="AU173" s="182" t="s">
        <v>90</v>
      </c>
      <c r="AV173" s="13" t="s">
        <v>90</v>
      </c>
      <c r="AW173" s="13" t="s">
        <v>4</v>
      </c>
      <c r="AX173" s="13" t="s">
        <v>80</v>
      </c>
      <c r="AY173" s="182" t="s">
        <v>140</v>
      </c>
    </row>
    <row r="174" spans="2:51" s="13" customFormat="1" ht="12">
      <c r="B174" s="181"/>
      <c r="D174" s="170" t="s">
        <v>152</v>
      </c>
      <c r="E174" s="182" t="s">
        <v>1</v>
      </c>
      <c r="F174" s="183" t="s">
        <v>197</v>
      </c>
      <c r="H174" s="184">
        <v>5.85</v>
      </c>
      <c r="I174" s="185"/>
      <c r="J174" s="185"/>
      <c r="M174" s="181"/>
      <c r="N174" s="186"/>
      <c r="O174" s="187"/>
      <c r="P174" s="187"/>
      <c r="Q174" s="187"/>
      <c r="R174" s="187"/>
      <c r="S174" s="187"/>
      <c r="T174" s="187"/>
      <c r="U174" s="187"/>
      <c r="V174" s="187"/>
      <c r="W174" s="187"/>
      <c r="X174" s="188"/>
      <c r="AT174" s="182" t="s">
        <v>152</v>
      </c>
      <c r="AU174" s="182" t="s">
        <v>90</v>
      </c>
      <c r="AV174" s="13" t="s">
        <v>90</v>
      </c>
      <c r="AW174" s="13" t="s">
        <v>4</v>
      </c>
      <c r="AX174" s="13" t="s">
        <v>80</v>
      </c>
      <c r="AY174" s="182" t="s">
        <v>140</v>
      </c>
    </row>
    <row r="175" spans="2:51" s="13" customFormat="1" ht="12">
      <c r="B175" s="181"/>
      <c r="D175" s="170" t="s">
        <v>152</v>
      </c>
      <c r="E175" s="182" t="s">
        <v>1</v>
      </c>
      <c r="F175" s="183" t="s">
        <v>198</v>
      </c>
      <c r="H175" s="184">
        <v>2.36</v>
      </c>
      <c r="I175" s="185"/>
      <c r="J175" s="185"/>
      <c r="M175" s="181"/>
      <c r="N175" s="186"/>
      <c r="O175" s="187"/>
      <c r="P175" s="187"/>
      <c r="Q175" s="187"/>
      <c r="R175" s="187"/>
      <c r="S175" s="187"/>
      <c r="T175" s="187"/>
      <c r="U175" s="187"/>
      <c r="V175" s="187"/>
      <c r="W175" s="187"/>
      <c r="X175" s="188"/>
      <c r="AT175" s="182" t="s">
        <v>152</v>
      </c>
      <c r="AU175" s="182" t="s">
        <v>90</v>
      </c>
      <c r="AV175" s="13" t="s">
        <v>90</v>
      </c>
      <c r="AW175" s="13" t="s">
        <v>4</v>
      </c>
      <c r="AX175" s="13" t="s">
        <v>80</v>
      </c>
      <c r="AY175" s="182" t="s">
        <v>140</v>
      </c>
    </row>
    <row r="176" spans="2:51" s="14" customFormat="1" ht="12">
      <c r="B176" s="189"/>
      <c r="D176" s="170" t="s">
        <v>152</v>
      </c>
      <c r="E176" s="190" t="s">
        <v>1</v>
      </c>
      <c r="F176" s="191" t="s">
        <v>155</v>
      </c>
      <c r="H176" s="192">
        <v>35.857</v>
      </c>
      <c r="I176" s="193"/>
      <c r="J176" s="193"/>
      <c r="M176" s="189"/>
      <c r="N176" s="194"/>
      <c r="O176" s="195"/>
      <c r="P176" s="195"/>
      <c r="Q176" s="195"/>
      <c r="R176" s="195"/>
      <c r="S176" s="195"/>
      <c r="T176" s="195"/>
      <c r="U176" s="195"/>
      <c r="V176" s="195"/>
      <c r="W176" s="195"/>
      <c r="X176" s="196"/>
      <c r="AT176" s="190" t="s">
        <v>152</v>
      </c>
      <c r="AU176" s="190" t="s">
        <v>90</v>
      </c>
      <c r="AV176" s="14" t="s">
        <v>147</v>
      </c>
      <c r="AW176" s="14" t="s">
        <v>4</v>
      </c>
      <c r="AX176" s="14" t="s">
        <v>88</v>
      </c>
      <c r="AY176" s="190" t="s">
        <v>140</v>
      </c>
    </row>
    <row r="177" spans="2:65" s="1" customFormat="1" ht="24" customHeight="1">
      <c r="B177" s="155"/>
      <c r="C177" s="156" t="s">
        <v>199</v>
      </c>
      <c r="D177" s="156" t="s">
        <v>143</v>
      </c>
      <c r="E177" s="157" t="s">
        <v>200</v>
      </c>
      <c r="F177" s="158" t="s">
        <v>201</v>
      </c>
      <c r="G177" s="159" t="s">
        <v>146</v>
      </c>
      <c r="H177" s="160">
        <v>206.188</v>
      </c>
      <c r="I177" s="161"/>
      <c r="J177" s="161"/>
      <c r="K177" s="162">
        <f>ROUND(P177*H177,2)</f>
        <v>0</v>
      </c>
      <c r="L177" s="158" t="s">
        <v>187</v>
      </c>
      <c r="M177" s="30"/>
      <c r="N177" s="163" t="s">
        <v>1</v>
      </c>
      <c r="O177" s="164" t="s">
        <v>43</v>
      </c>
      <c r="P177" s="165">
        <f>I177+J177</f>
        <v>0</v>
      </c>
      <c r="Q177" s="165">
        <f>ROUND(I177*H177,2)</f>
        <v>0</v>
      </c>
      <c r="R177" s="165">
        <f>ROUND(J177*H177,2)</f>
        <v>0</v>
      </c>
      <c r="S177" s="52"/>
      <c r="T177" s="166">
        <f>S177*H177</f>
        <v>0</v>
      </c>
      <c r="U177" s="166">
        <v>0</v>
      </c>
      <c r="V177" s="166">
        <f>U177*H177</f>
        <v>0</v>
      </c>
      <c r="W177" s="166">
        <v>0</v>
      </c>
      <c r="X177" s="167">
        <f>W177*H177</f>
        <v>0</v>
      </c>
      <c r="AR177" s="168" t="s">
        <v>147</v>
      </c>
      <c r="AT177" s="168" t="s">
        <v>143</v>
      </c>
      <c r="AU177" s="168" t="s">
        <v>90</v>
      </c>
      <c r="AY177" s="16" t="s">
        <v>140</v>
      </c>
      <c r="BE177" s="169">
        <f>IF(O177="základní",K177,0)</f>
        <v>0</v>
      </c>
      <c r="BF177" s="169">
        <f>IF(O177="snížená",K177,0)</f>
        <v>0</v>
      </c>
      <c r="BG177" s="169">
        <f>IF(O177="zákl. přenesená",K177,0)</f>
        <v>0</v>
      </c>
      <c r="BH177" s="169">
        <f>IF(O177="sníž. přenesená",K177,0)</f>
        <v>0</v>
      </c>
      <c r="BI177" s="169">
        <f>IF(O177="nulová",K177,0)</f>
        <v>0</v>
      </c>
      <c r="BJ177" s="16" t="s">
        <v>88</v>
      </c>
      <c r="BK177" s="169">
        <f>ROUND(P177*H177,2)</f>
        <v>0</v>
      </c>
      <c r="BL177" s="16" t="s">
        <v>147</v>
      </c>
      <c r="BM177" s="168" t="s">
        <v>202</v>
      </c>
    </row>
    <row r="178" spans="2:47" s="1" customFormat="1" ht="39">
      <c r="B178" s="30"/>
      <c r="D178" s="170" t="s">
        <v>149</v>
      </c>
      <c r="F178" s="171" t="s">
        <v>203</v>
      </c>
      <c r="I178" s="89"/>
      <c r="J178" s="89"/>
      <c r="M178" s="30"/>
      <c r="N178" s="172"/>
      <c r="O178" s="52"/>
      <c r="P178" s="52"/>
      <c r="Q178" s="52"/>
      <c r="R178" s="52"/>
      <c r="S178" s="52"/>
      <c r="T178" s="52"/>
      <c r="U178" s="52"/>
      <c r="V178" s="52"/>
      <c r="W178" s="52"/>
      <c r="X178" s="53"/>
      <c r="AT178" s="16" t="s">
        <v>149</v>
      </c>
      <c r="AU178" s="16" t="s">
        <v>90</v>
      </c>
    </row>
    <row r="179" spans="2:47" s="1" customFormat="1" ht="19.5">
      <c r="B179" s="30"/>
      <c r="D179" s="170" t="s">
        <v>150</v>
      </c>
      <c r="F179" s="173" t="s">
        <v>204</v>
      </c>
      <c r="I179" s="89"/>
      <c r="J179" s="89"/>
      <c r="M179" s="30"/>
      <c r="N179" s="172"/>
      <c r="O179" s="52"/>
      <c r="P179" s="52"/>
      <c r="Q179" s="52"/>
      <c r="R179" s="52"/>
      <c r="S179" s="52"/>
      <c r="T179" s="52"/>
      <c r="U179" s="52"/>
      <c r="V179" s="52"/>
      <c r="W179" s="52"/>
      <c r="X179" s="53"/>
      <c r="AT179" s="16" t="s">
        <v>150</v>
      </c>
      <c r="AU179" s="16" t="s">
        <v>90</v>
      </c>
    </row>
    <row r="180" spans="2:51" s="13" customFormat="1" ht="12">
      <c r="B180" s="181"/>
      <c r="D180" s="170" t="s">
        <v>152</v>
      </c>
      <c r="E180" s="182" t="s">
        <v>1</v>
      </c>
      <c r="F180" s="183" t="s">
        <v>205</v>
      </c>
      <c r="H180" s="184">
        <v>206.188</v>
      </c>
      <c r="I180" s="185"/>
      <c r="J180" s="185"/>
      <c r="M180" s="181"/>
      <c r="N180" s="186"/>
      <c r="O180" s="187"/>
      <c r="P180" s="187"/>
      <c r="Q180" s="187"/>
      <c r="R180" s="187"/>
      <c r="S180" s="187"/>
      <c r="T180" s="187"/>
      <c r="U180" s="187"/>
      <c r="V180" s="187"/>
      <c r="W180" s="187"/>
      <c r="X180" s="188"/>
      <c r="AT180" s="182" t="s">
        <v>152</v>
      </c>
      <c r="AU180" s="182" t="s">
        <v>90</v>
      </c>
      <c r="AV180" s="13" t="s">
        <v>90</v>
      </c>
      <c r="AW180" s="13" t="s">
        <v>4</v>
      </c>
      <c r="AX180" s="13" t="s">
        <v>80</v>
      </c>
      <c r="AY180" s="182" t="s">
        <v>140</v>
      </c>
    </row>
    <row r="181" spans="2:51" s="14" customFormat="1" ht="12">
      <c r="B181" s="189"/>
      <c r="D181" s="170" t="s">
        <v>152</v>
      </c>
      <c r="E181" s="190" t="s">
        <v>1</v>
      </c>
      <c r="F181" s="191" t="s">
        <v>155</v>
      </c>
      <c r="H181" s="192">
        <v>206.188</v>
      </c>
      <c r="I181" s="193"/>
      <c r="J181" s="193"/>
      <c r="M181" s="189"/>
      <c r="N181" s="194"/>
      <c r="O181" s="195"/>
      <c r="P181" s="195"/>
      <c r="Q181" s="195"/>
      <c r="R181" s="195"/>
      <c r="S181" s="195"/>
      <c r="T181" s="195"/>
      <c r="U181" s="195"/>
      <c r="V181" s="195"/>
      <c r="W181" s="195"/>
      <c r="X181" s="196"/>
      <c r="AT181" s="190" t="s">
        <v>152</v>
      </c>
      <c r="AU181" s="190" t="s">
        <v>90</v>
      </c>
      <c r="AV181" s="14" t="s">
        <v>147</v>
      </c>
      <c r="AW181" s="14" t="s">
        <v>4</v>
      </c>
      <c r="AX181" s="14" t="s">
        <v>88</v>
      </c>
      <c r="AY181" s="190" t="s">
        <v>140</v>
      </c>
    </row>
    <row r="182" spans="2:65" s="1" customFormat="1" ht="24" customHeight="1">
      <c r="B182" s="155"/>
      <c r="C182" s="156" t="s">
        <v>206</v>
      </c>
      <c r="D182" s="156" t="s">
        <v>143</v>
      </c>
      <c r="E182" s="157" t="s">
        <v>207</v>
      </c>
      <c r="F182" s="158" t="s">
        <v>208</v>
      </c>
      <c r="G182" s="159" t="s">
        <v>146</v>
      </c>
      <c r="H182" s="160">
        <v>2886.632</v>
      </c>
      <c r="I182" s="161"/>
      <c r="J182" s="161"/>
      <c r="K182" s="162">
        <f>ROUND(P182*H182,2)</f>
        <v>0</v>
      </c>
      <c r="L182" s="158" t="s">
        <v>1</v>
      </c>
      <c r="M182" s="30"/>
      <c r="N182" s="163" t="s">
        <v>1</v>
      </c>
      <c r="O182" s="164" t="s">
        <v>43</v>
      </c>
      <c r="P182" s="165">
        <f>I182+J182</f>
        <v>0</v>
      </c>
      <c r="Q182" s="165">
        <f>ROUND(I182*H182,2)</f>
        <v>0</v>
      </c>
      <c r="R182" s="165">
        <f>ROUND(J182*H182,2)</f>
        <v>0</v>
      </c>
      <c r="S182" s="52"/>
      <c r="T182" s="166">
        <f>S182*H182</f>
        <v>0</v>
      </c>
      <c r="U182" s="166">
        <v>0</v>
      </c>
      <c r="V182" s="166">
        <f>U182*H182</f>
        <v>0</v>
      </c>
      <c r="W182" s="166">
        <v>0</v>
      </c>
      <c r="X182" s="167">
        <f>W182*H182</f>
        <v>0</v>
      </c>
      <c r="AR182" s="168" t="s">
        <v>147</v>
      </c>
      <c r="AT182" s="168" t="s">
        <v>143</v>
      </c>
      <c r="AU182" s="168" t="s">
        <v>90</v>
      </c>
      <c r="AY182" s="16" t="s">
        <v>140</v>
      </c>
      <c r="BE182" s="169">
        <f>IF(O182="základní",K182,0)</f>
        <v>0</v>
      </c>
      <c r="BF182" s="169">
        <f>IF(O182="snížená",K182,0)</f>
        <v>0</v>
      </c>
      <c r="BG182" s="169">
        <f>IF(O182="zákl. přenesená",K182,0)</f>
        <v>0</v>
      </c>
      <c r="BH182" s="169">
        <f>IF(O182="sníž. přenesená",K182,0)</f>
        <v>0</v>
      </c>
      <c r="BI182" s="169">
        <f>IF(O182="nulová",K182,0)</f>
        <v>0</v>
      </c>
      <c r="BJ182" s="16" t="s">
        <v>88</v>
      </c>
      <c r="BK182" s="169">
        <f>ROUND(P182*H182,2)</f>
        <v>0</v>
      </c>
      <c r="BL182" s="16" t="s">
        <v>147</v>
      </c>
      <c r="BM182" s="168" t="s">
        <v>209</v>
      </c>
    </row>
    <row r="183" spans="2:47" s="1" customFormat="1" ht="19.5">
      <c r="B183" s="30"/>
      <c r="D183" s="170" t="s">
        <v>149</v>
      </c>
      <c r="F183" s="171" t="s">
        <v>208</v>
      </c>
      <c r="I183" s="89"/>
      <c r="J183" s="89"/>
      <c r="M183" s="30"/>
      <c r="N183" s="172"/>
      <c r="O183" s="52"/>
      <c r="P183" s="52"/>
      <c r="Q183" s="52"/>
      <c r="R183" s="52"/>
      <c r="S183" s="52"/>
      <c r="T183" s="52"/>
      <c r="U183" s="52"/>
      <c r="V183" s="52"/>
      <c r="W183" s="52"/>
      <c r="X183" s="53"/>
      <c r="AT183" s="16" t="s">
        <v>149</v>
      </c>
      <c r="AU183" s="16" t="s">
        <v>90</v>
      </c>
    </row>
    <row r="184" spans="2:47" s="1" customFormat="1" ht="19.5">
      <c r="B184" s="30"/>
      <c r="D184" s="170" t="s">
        <v>150</v>
      </c>
      <c r="F184" s="173" t="s">
        <v>210</v>
      </c>
      <c r="I184" s="89"/>
      <c r="J184" s="89"/>
      <c r="M184" s="30"/>
      <c r="N184" s="172"/>
      <c r="O184" s="52"/>
      <c r="P184" s="52"/>
      <c r="Q184" s="52"/>
      <c r="R184" s="52"/>
      <c r="S184" s="52"/>
      <c r="T184" s="52"/>
      <c r="U184" s="52"/>
      <c r="V184" s="52"/>
      <c r="W184" s="52"/>
      <c r="X184" s="53"/>
      <c r="AT184" s="16" t="s">
        <v>150</v>
      </c>
      <c r="AU184" s="16" t="s">
        <v>90</v>
      </c>
    </row>
    <row r="185" spans="2:51" s="13" customFormat="1" ht="12">
      <c r="B185" s="181"/>
      <c r="D185" s="170" t="s">
        <v>152</v>
      </c>
      <c r="E185" s="182" t="s">
        <v>1</v>
      </c>
      <c r="F185" s="183" t="s">
        <v>211</v>
      </c>
      <c r="H185" s="184">
        <v>2886.632</v>
      </c>
      <c r="I185" s="185"/>
      <c r="J185" s="185"/>
      <c r="M185" s="181"/>
      <c r="N185" s="186"/>
      <c r="O185" s="187"/>
      <c r="P185" s="187"/>
      <c r="Q185" s="187"/>
      <c r="R185" s="187"/>
      <c r="S185" s="187"/>
      <c r="T185" s="187"/>
      <c r="U185" s="187"/>
      <c r="V185" s="187"/>
      <c r="W185" s="187"/>
      <c r="X185" s="188"/>
      <c r="AT185" s="182" t="s">
        <v>152</v>
      </c>
      <c r="AU185" s="182" t="s">
        <v>90</v>
      </c>
      <c r="AV185" s="13" t="s">
        <v>90</v>
      </c>
      <c r="AW185" s="13" t="s">
        <v>4</v>
      </c>
      <c r="AX185" s="13" t="s">
        <v>80</v>
      </c>
      <c r="AY185" s="182" t="s">
        <v>140</v>
      </c>
    </row>
    <row r="186" spans="2:51" s="14" customFormat="1" ht="12">
      <c r="B186" s="189"/>
      <c r="D186" s="170" t="s">
        <v>152</v>
      </c>
      <c r="E186" s="190" t="s">
        <v>1</v>
      </c>
      <c r="F186" s="191" t="s">
        <v>155</v>
      </c>
      <c r="H186" s="192">
        <v>2886.632</v>
      </c>
      <c r="I186" s="193"/>
      <c r="J186" s="193"/>
      <c r="M186" s="189"/>
      <c r="N186" s="194"/>
      <c r="O186" s="195"/>
      <c r="P186" s="195"/>
      <c r="Q186" s="195"/>
      <c r="R186" s="195"/>
      <c r="S186" s="195"/>
      <c r="T186" s="195"/>
      <c r="U186" s="195"/>
      <c r="V186" s="195"/>
      <c r="W186" s="195"/>
      <c r="X186" s="196"/>
      <c r="AT186" s="190" t="s">
        <v>152</v>
      </c>
      <c r="AU186" s="190" t="s">
        <v>90</v>
      </c>
      <c r="AV186" s="14" t="s">
        <v>147</v>
      </c>
      <c r="AW186" s="14" t="s">
        <v>4</v>
      </c>
      <c r="AX186" s="14" t="s">
        <v>88</v>
      </c>
      <c r="AY186" s="190" t="s">
        <v>140</v>
      </c>
    </row>
    <row r="187" spans="2:65" s="1" customFormat="1" ht="16.5" customHeight="1">
      <c r="B187" s="155"/>
      <c r="C187" s="156" t="s">
        <v>212</v>
      </c>
      <c r="D187" s="156" t="s">
        <v>143</v>
      </c>
      <c r="E187" s="157" t="s">
        <v>213</v>
      </c>
      <c r="F187" s="158" t="s">
        <v>214</v>
      </c>
      <c r="G187" s="159" t="s">
        <v>215</v>
      </c>
      <c r="H187" s="160">
        <v>304.932</v>
      </c>
      <c r="I187" s="161"/>
      <c r="J187" s="161"/>
      <c r="K187" s="162">
        <f>ROUND(P187*H187,2)</f>
        <v>0</v>
      </c>
      <c r="L187" s="158" t="s">
        <v>1</v>
      </c>
      <c r="M187" s="30"/>
      <c r="N187" s="163" t="s">
        <v>1</v>
      </c>
      <c r="O187" s="164" t="s">
        <v>43</v>
      </c>
      <c r="P187" s="165">
        <f>I187+J187</f>
        <v>0</v>
      </c>
      <c r="Q187" s="165">
        <f>ROUND(I187*H187,2)</f>
        <v>0</v>
      </c>
      <c r="R187" s="165">
        <f>ROUND(J187*H187,2)</f>
        <v>0</v>
      </c>
      <c r="S187" s="52"/>
      <c r="T187" s="166">
        <f>S187*H187</f>
        <v>0</v>
      </c>
      <c r="U187" s="166">
        <v>0</v>
      </c>
      <c r="V187" s="166">
        <f>U187*H187</f>
        <v>0</v>
      </c>
      <c r="W187" s="166">
        <v>0</v>
      </c>
      <c r="X187" s="167">
        <f>W187*H187</f>
        <v>0</v>
      </c>
      <c r="AR187" s="168" t="s">
        <v>147</v>
      </c>
      <c r="AT187" s="168" t="s">
        <v>143</v>
      </c>
      <c r="AU187" s="168" t="s">
        <v>90</v>
      </c>
      <c r="AY187" s="16" t="s">
        <v>140</v>
      </c>
      <c r="BE187" s="169">
        <f>IF(O187="základní",K187,0)</f>
        <v>0</v>
      </c>
      <c r="BF187" s="169">
        <f>IF(O187="snížená",K187,0)</f>
        <v>0</v>
      </c>
      <c r="BG187" s="169">
        <f>IF(O187="zákl. přenesená",K187,0)</f>
        <v>0</v>
      </c>
      <c r="BH187" s="169">
        <f>IF(O187="sníž. přenesená",K187,0)</f>
        <v>0</v>
      </c>
      <c r="BI187" s="169">
        <f>IF(O187="nulová",K187,0)</f>
        <v>0</v>
      </c>
      <c r="BJ187" s="16" t="s">
        <v>88</v>
      </c>
      <c r="BK187" s="169">
        <f>ROUND(P187*H187,2)</f>
        <v>0</v>
      </c>
      <c r="BL187" s="16" t="s">
        <v>147</v>
      </c>
      <c r="BM187" s="168" t="s">
        <v>216</v>
      </c>
    </row>
    <row r="188" spans="2:47" s="1" customFormat="1" ht="12">
      <c r="B188" s="30"/>
      <c r="D188" s="170" t="s">
        <v>149</v>
      </c>
      <c r="F188" s="171" t="s">
        <v>214</v>
      </c>
      <c r="I188" s="89"/>
      <c r="J188" s="89"/>
      <c r="M188" s="30"/>
      <c r="N188" s="172"/>
      <c r="O188" s="52"/>
      <c r="P188" s="52"/>
      <c r="Q188" s="52"/>
      <c r="R188" s="52"/>
      <c r="S188" s="52"/>
      <c r="T188" s="52"/>
      <c r="U188" s="52"/>
      <c r="V188" s="52"/>
      <c r="W188" s="52"/>
      <c r="X188" s="53"/>
      <c r="AT188" s="16" t="s">
        <v>149</v>
      </c>
      <c r="AU188" s="16" t="s">
        <v>90</v>
      </c>
    </row>
    <row r="189" spans="2:47" s="1" customFormat="1" ht="19.5">
      <c r="B189" s="30"/>
      <c r="D189" s="170" t="s">
        <v>150</v>
      </c>
      <c r="F189" s="173" t="s">
        <v>217</v>
      </c>
      <c r="I189" s="89"/>
      <c r="J189" s="89"/>
      <c r="M189" s="30"/>
      <c r="N189" s="172"/>
      <c r="O189" s="52"/>
      <c r="P189" s="52"/>
      <c r="Q189" s="52"/>
      <c r="R189" s="52"/>
      <c r="S189" s="52"/>
      <c r="T189" s="52"/>
      <c r="U189" s="52"/>
      <c r="V189" s="52"/>
      <c r="W189" s="52"/>
      <c r="X189" s="53"/>
      <c r="AT189" s="16" t="s">
        <v>150</v>
      </c>
      <c r="AU189" s="16" t="s">
        <v>90</v>
      </c>
    </row>
    <row r="190" spans="2:51" s="13" customFormat="1" ht="12">
      <c r="B190" s="181"/>
      <c r="D190" s="170" t="s">
        <v>152</v>
      </c>
      <c r="E190" s="182" t="s">
        <v>1</v>
      </c>
      <c r="F190" s="183" t="s">
        <v>218</v>
      </c>
      <c r="H190" s="184">
        <v>304.932</v>
      </c>
      <c r="I190" s="185"/>
      <c r="J190" s="185"/>
      <c r="M190" s="181"/>
      <c r="N190" s="186"/>
      <c r="O190" s="187"/>
      <c r="P190" s="187"/>
      <c r="Q190" s="187"/>
      <c r="R190" s="187"/>
      <c r="S190" s="187"/>
      <c r="T190" s="187"/>
      <c r="U190" s="187"/>
      <c r="V190" s="187"/>
      <c r="W190" s="187"/>
      <c r="X190" s="188"/>
      <c r="AT190" s="182" t="s">
        <v>152</v>
      </c>
      <c r="AU190" s="182" t="s">
        <v>90</v>
      </c>
      <c r="AV190" s="13" t="s">
        <v>90</v>
      </c>
      <c r="AW190" s="13" t="s">
        <v>4</v>
      </c>
      <c r="AX190" s="13" t="s">
        <v>80</v>
      </c>
      <c r="AY190" s="182" t="s">
        <v>140</v>
      </c>
    </row>
    <row r="191" spans="2:51" s="14" customFormat="1" ht="12">
      <c r="B191" s="189"/>
      <c r="D191" s="170" t="s">
        <v>152</v>
      </c>
      <c r="E191" s="190" t="s">
        <v>1</v>
      </c>
      <c r="F191" s="191" t="s">
        <v>155</v>
      </c>
      <c r="H191" s="192">
        <v>304.932</v>
      </c>
      <c r="I191" s="193"/>
      <c r="J191" s="193"/>
      <c r="M191" s="189"/>
      <c r="N191" s="194"/>
      <c r="O191" s="195"/>
      <c r="P191" s="195"/>
      <c r="Q191" s="195"/>
      <c r="R191" s="195"/>
      <c r="S191" s="195"/>
      <c r="T191" s="195"/>
      <c r="U191" s="195"/>
      <c r="V191" s="195"/>
      <c r="W191" s="195"/>
      <c r="X191" s="196"/>
      <c r="AT191" s="190" t="s">
        <v>152</v>
      </c>
      <c r="AU191" s="190" t="s">
        <v>90</v>
      </c>
      <c r="AV191" s="14" t="s">
        <v>147</v>
      </c>
      <c r="AW191" s="14" t="s">
        <v>4</v>
      </c>
      <c r="AX191" s="14" t="s">
        <v>88</v>
      </c>
      <c r="AY191" s="190" t="s">
        <v>140</v>
      </c>
    </row>
    <row r="192" spans="2:65" s="1" customFormat="1" ht="16.5" customHeight="1">
      <c r="B192" s="155"/>
      <c r="C192" s="156" t="s">
        <v>219</v>
      </c>
      <c r="D192" s="156" t="s">
        <v>143</v>
      </c>
      <c r="E192" s="157" t="s">
        <v>220</v>
      </c>
      <c r="F192" s="158" t="s">
        <v>221</v>
      </c>
      <c r="G192" s="159" t="s">
        <v>146</v>
      </c>
      <c r="H192" s="160">
        <v>25.3</v>
      </c>
      <c r="I192" s="161"/>
      <c r="J192" s="161"/>
      <c r="K192" s="162">
        <f>ROUND(P192*H192,2)</f>
        <v>0</v>
      </c>
      <c r="L192" s="158" t="s">
        <v>222</v>
      </c>
      <c r="M192" s="30"/>
      <c r="N192" s="163" t="s">
        <v>1</v>
      </c>
      <c r="O192" s="164" t="s">
        <v>43</v>
      </c>
      <c r="P192" s="165">
        <f>I192+J192</f>
        <v>0</v>
      </c>
      <c r="Q192" s="165">
        <f>ROUND(I192*H192,2)</f>
        <v>0</v>
      </c>
      <c r="R192" s="165">
        <f>ROUND(J192*H192,2)</f>
        <v>0</v>
      </c>
      <c r="S192" s="52"/>
      <c r="T192" s="166">
        <f>S192*H192</f>
        <v>0</v>
      </c>
      <c r="U192" s="166">
        <v>0</v>
      </c>
      <c r="V192" s="166">
        <f>U192*H192</f>
        <v>0</v>
      </c>
      <c r="W192" s="166">
        <v>0</v>
      </c>
      <c r="X192" s="167">
        <f>W192*H192</f>
        <v>0</v>
      </c>
      <c r="AR192" s="168" t="s">
        <v>147</v>
      </c>
      <c r="AT192" s="168" t="s">
        <v>143</v>
      </c>
      <c r="AU192" s="168" t="s">
        <v>90</v>
      </c>
      <c r="AY192" s="16" t="s">
        <v>140</v>
      </c>
      <c r="BE192" s="169">
        <f>IF(O192="základní",K192,0)</f>
        <v>0</v>
      </c>
      <c r="BF192" s="169">
        <f>IF(O192="snížená",K192,0)</f>
        <v>0</v>
      </c>
      <c r="BG192" s="169">
        <f>IF(O192="zákl. přenesená",K192,0)</f>
        <v>0</v>
      </c>
      <c r="BH192" s="169">
        <f>IF(O192="sníž. přenesená",K192,0)</f>
        <v>0</v>
      </c>
      <c r="BI192" s="169">
        <f>IF(O192="nulová",K192,0)</f>
        <v>0</v>
      </c>
      <c r="BJ192" s="16" t="s">
        <v>88</v>
      </c>
      <c r="BK192" s="169">
        <f>ROUND(P192*H192,2)</f>
        <v>0</v>
      </c>
      <c r="BL192" s="16" t="s">
        <v>147</v>
      </c>
      <c r="BM192" s="168" t="s">
        <v>223</v>
      </c>
    </row>
    <row r="193" spans="2:47" s="1" customFormat="1" ht="12">
      <c r="B193" s="30"/>
      <c r="D193" s="170" t="s">
        <v>149</v>
      </c>
      <c r="F193" s="171" t="s">
        <v>224</v>
      </c>
      <c r="I193" s="89"/>
      <c r="J193" s="89"/>
      <c r="M193" s="30"/>
      <c r="N193" s="172"/>
      <c r="O193" s="52"/>
      <c r="P193" s="52"/>
      <c r="Q193" s="52"/>
      <c r="R193" s="52"/>
      <c r="S193" s="52"/>
      <c r="T193" s="52"/>
      <c r="U193" s="52"/>
      <c r="V193" s="52"/>
      <c r="W193" s="52"/>
      <c r="X193" s="53"/>
      <c r="AT193" s="16" t="s">
        <v>149</v>
      </c>
      <c r="AU193" s="16" t="s">
        <v>90</v>
      </c>
    </row>
    <row r="194" spans="2:47" s="1" customFormat="1" ht="19.5">
      <c r="B194" s="30"/>
      <c r="D194" s="170" t="s">
        <v>150</v>
      </c>
      <c r="F194" s="173" t="s">
        <v>225</v>
      </c>
      <c r="I194" s="89"/>
      <c r="J194" s="89"/>
      <c r="M194" s="30"/>
      <c r="N194" s="172"/>
      <c r="O194" s="52"/>
      <c r="P194" s="52"/>
      <c r="Q194" s="52"/>
      <c r="R194" s="52"/>
      <c r="S194" s="52"/>
      <c r="T194" s="52"/>
      <c r="U194" s="52"/>
      <c r="V194" s="52"/>
      <c r="W194" s="52"/>
      <c r="X194" s="53"/>
      <c r="AT194" s="16" t="s">
        <v>150</v>
      </c>
      <c r="AU194" s="16" t="s">
        <v>90</v>
      </c>
    </row>
    <row r="195" spans="2:51" s="13" customFormat="1" ht="12">
      <c r="B195" s="181"/>
      <c r="D195" s="170" t="s">
        <v>152</v>
      </c>
      <c r="E195" s="182" t="s">
        <v>1</v>
      </c>
      <c r="F195" s="183" t="s">
        <v>226</v>
      </c>
      <c r="H195" s="184">
        <v>25.3</v>
      </c>
      <c r="I195" s="185"/>
      <c r="J195" s="185"/>
      <c r="M195" s="181"/>
      <c r="N195" s="186"/>
      <c r="O195" s="187"/>
      <c r="P195" s="187"/>
      <c r="Q195" s="187"/>
      <c r="R195" s="187"/>
      <c r="S195" s="187"/>
      <c r="T195" s="187"/>
      <c r="U195" s="187"/>
      <c r="V195" s="187"/>
      <c r="W195" s="187"/>
      <c r="X195" s="188"/>
      <c r="AT195" s="182" t="s">
        <v>152</v>
      </c>
      <c r="AU195" s="182" t="s">
        <v>90</v>
      </c>
      <c r="AV195" s="13" t="s">
        <v>90</v>
      </c>
      <c r="AW195" s="13" t="s">
        <v>4</v>
      </c>
      <c r="AX195" s="13" t="s">
        <v>88</v>
      </c>
      <c r="AY195" s="182" t="s">
        <v>140</v>
      </c>
    </row>
    <row r="196" spans="2:65" s="1" customFormat="1" ht="24" customHeight="1">
      <c r="B196" s="155"/>
      <c r="C196" s="156" t="s">
        <v>227</v>
      </c>
      <c r="D196" s="156" t="s">
        <v>143</v>
      </c>
      <c r="E196" s="157" t="s">
        <v>228</v>
      </c>
      <c r="F196" s="158" t="s">
        <v>229</v>
      </c>
      <c r="G196" s="159" t="s">
        <v>230</v>
      </c>
      <c r="H196" s="160">
        <v>126.5</v>
      </c>
      <c r="I196" s="161"/>
      <c r="J196" s="161"/>
      <c r="K196" s="162">
        <f>ROUND(P196*H196,2)</f>
        <v>0</v>
      </c>
      <c r="L196" s="158" t="s">
        <v>159</v>
      </c>
      <c r="M196" s="30"/>
      <c r="N196" s="163" t="s">
        <v>1</v>
      </c>
      <c r="O196" s="164" t="s">
        <v>43</v>
      </c>
      <c r="P196" s="165">
        <f>I196+J196</f>
        <v>0</v>
      </c>
      <c r="Q196" s="165">
        <f>ROUND(I196*H196,2)</f>
        <v>0</v>
      </c>
      <c r="R196" s="165">
        <f>ROUND(J196*H196,2)</f>
        <v>0</v>
      </c>
      <c r="S196" s="52"/>
      <c r="T196" s="166">
        <f>S196*H196</f>
        <v>0</v>
      </c>
      <c r="U196" s="166">
        <v>0</v>
      </c>
      <c r="V196" s="166">
        <f>U196*H196</f>
        <v>0</v>
      </c>
      <c r="W196" s="166">
        <v>0</v>
      </c>
      <c r="X196" s="167">
        <f>W196*H196</f>
        <v>0</v>
      </c>
      <c r="AR196" s="168" t="s">
        <v>147</v>
      </c>
      <c r="AT196" s="168" t="s">
        <v>143</v>
      </c>
      <c r="AU196" s="168" t="s">
        <v>90</v>
      </c>
      <c r="AY196" s="16" t="s">
        <v>140</v>
      </c>
      <c r="BE196" s="169">
        <f>IF(O196="základní",K196,0)</f>
        <v>0</v>
      </c>
      <c r="BF196" s="169">
        <f>IF(O196="snížená",K196,0)</f>
        <v>0</v>
      </c>
      <c r="BG196" s="169">
        <f>IF(O196="zákl. přenesená",K196,0)</f>
        <v>0</v>
      </c>
      <c r="BH196" s="169">
        <f>IF(O196="sníž. přenesená",K196,0)</f>
        <v>0</v>
      </c>
      <c r="BI196" s="169">
        <f>IF(O196="nulová",K196,0)</f>
        <v>0</v>
      </c>
      <c r="BJ196" s="16" t="s">
        <v>88</v>
      </c>
      <c r="BK196" s="169">
        <f>ROUND(P196*H196,2)</f>
        <v>0</v>
      </c>
      <c r="BL196" s="16" t="s">
        <v>147</v>
      </c>
      <c r="BM196" s="168" t="s">
        <v>231</v>
      </c>
    </row>
    <row r="197" spans="2:47" s="1" customFormat="1" ht="19.5">
      <c r="B197" s="30"/>
      <c r="D197" s="170" t="s">
        <v>149</v>
      </c>
      <c r="F197" s="171" t="s">
        <v>232</v>
      </c>
      <c r="I197" s="89"/>
      <c r="J197" s="89"/>
      <c r="M197" s="30"/>
      <c r="N197" s="172"/>
      <c r="O197" s="52"/>
      <c r="P197" s="52"/>
      <c r="Q197" s="52"/>
      <c r="R197" s="52"/>
      <c r="S197" s="52"/>
      <c r="T197" s="52"/>
      <c r="U197" s="52"/>
      <c r="V197" s="52"/>
      <c r="W197" s="52"/>
      <c r="X197" s="53"/>
      <c r="AT197" s="16" t="s">
        <v>149</v>
      </c>
      <c r="AU197" s="16" t="s">
        <v>90</v>
      </c>
    </row>
    <row r="198" spans="2:47" s="1" customFormat="1" ht="19.5">
      <c r="B198" s="30"/>
      <c r="D198" s="170" t="s">
        <v>150</v>
      </c>
      <c r="F198" s="173" t="s">
        <v>233</v>
      </c>
      <c r="I198" s="89"/>
      <c r="J198" s="89"/>
      <c r="M198" s="30"/>
      <c r="N198" s="172"/>
      <c r="O198" s="52"/>
      <c r="P198" s="52"/>
      <c r="Q198" s="52"/>
      <c r="R198" s="52"/>
      <c r="S198" s="52"/>
      <c r="T198" s="52"/>
      <c r="U198" s="52"/>
      <c r="V198" s="52"/>
      <c r="W198" s="52"/>
      <c r="X198" s="53"/>
      <c r="AT198" s="16" t="s">
        <v>150</v>
      </c>
      <c r="AU198" s="16" t="s">
        <v>90</v>
      </c>
    </row>
    <row r="199" spans="2:51" s="12" customFormat="1" ht="12">
      <c r="B199" s="174"/>
      <c r="D199" s="170" t="s">
        <v>152</v>
      </c>
      <c r="E199" s="175" t="s">
        <v>1</v>
      </c>
      <c r="F199" s="176" t="s">
        <v>153</v>
      </c>
      <c r="H199" s="175" t="s">
        <v>1</v>
      </c>
      <c r="I199" s="177"/>
      <c r="J199" s="177"/>
      <c r="M199" s="174"/>
      <c r="N199" s="178"/>
      <c r="O199" s="179"/>
      <c r="P199" s="179"/>
      <c r="Q199" s="179"/>
      <c r="R199" s="179"/>
      <c r="S199" s="179"/>
      <c r="T199" s="179"/>
      <c r="U199" s="179"/>
      <c r="V199" s="179"/>
      <c r="W199" s="179"/>
      <c r="X199" s="180"/>
      <c r="AT199" s="175" t="s">
        <v>152</v>
      </c>
      <c r="AU199" s="175" t="s">
        <v>90</v>
      </c>
      <c r="AV199" s="12" t="s">
        <v>88</v>
      </c>
      <c r="AW199" s="12" t="s">
        <v>4</v>
      </c>
      <c r="AX199" s="12" t="s">
        <v>80</v>
      </c>
      <c r="AY199" s="175" t="s">
        <v>140</v>
      </c>
    </row>
    <row r="200" spans="2:51" s="13" customFormat="1" ht="12">
      <c r="B200" s="181"/>
      <c r="D200" s="170" t="s">
        <v>152</v>
      </c>
      <c r="E200" s="182" t="s">
        <v>1</v>
      </c>
      <c r="F200" s="183" t="s">
        <v>234</v>
      </c>
      <c r="H200" s="184">
        <v>126.5</v>
      </c>
      <c r="I200" s="185"/>
      <c r="J200" s="185"/>
      <c r="M200" s="181"/>
      <c r="N200" s="186"/>
      <c r="O200" s="187"/>
      <c r="P200" s="187"/>
      <c r="Q200" s="187"/>
      <c r="R200" s="187"/>
      <c r="S200" s="187"/>
      <c r="T200" s="187"/>
      <c r="U200" s="187"/>
      <c r="V200" s="187"/>
      <c r="W200" s="187"/>
      <c r="X200" s="188"/>
      <c r="AT200" s="182" t="s">
        <v>152</v>
      </c>
      <c r="AU200" s="182" t="s">
        <v>90</v>
      </c>
      <c r="AV200" s="13" t="s">
        <v>90</v>
      </c>
      <c r="AW200" s="13" t="s">
        <v>4</v>
      </c>
      <c r="AX200" s="13" t="s">
        <v>80</v>
      </c>
      <c r="AY200" s="182" t="s">
        <v>140</v>
      </c>
    </row>
    <row r="201" spans="2:51" s="14" customFormat="1" ht="12">
      <c r="B201" s="189"/>
      <c r="D201" s="170" t="s">
        <v>152</v>
      </c>
      <c r="E201" s="190" t="s">
        <v>1</v>
      </c>
      <c r="F201" s="191" t="s">
        <v>155</v>
      </c>
      <c r="H201" s="192">
        <v>126.5</v>
      </c>
      <c r="I201" s="193"/>
      <c r="J201" s="193"/>
      <c r="M201" s="189"/>
      <c r="N201" s="194"/>
      <c r="O201" s="195"/>
      <c r="P201" s="195"/>
      <c r="Q201" s="195"/>
      <c r="R201" s="195"/>
      <c r="S201" s="195"/>
      <c r="T201" s="195"/>
      <c r="U201" s="195"/>
      <c r="V201" s="195"/>
      <c r="W201" s="195"/>
      <c r="X201" s="196"/>
      <c r="AT201" s="190" t="s">
        <v>152</v>
      </c>
      <c r="AU201" s="190" t="s">
        <v>90</v>
      </c>
      <c r="AV201" s="14" t="s">
        <v>147</v>
      </c>
      <c r="AW201" s="14" t="s">
        <v>4</v>
      </c>
      <c r="AX201" s="14" t="s">
        <v>88</v>
      </c>
      <c r="AY201" s="190" t="s">
        <v>140</v>
      </c>
    </row>
    <row r="202" spans="2:65" s="1" customFormat="1" ht="16.5" customHeight="1">
      <c r="B202" s="155"/>
      <c r="C202" s="156" t="s">
        <v>235</v>
      </c>
      <c r="D202" s="156" t="s">
        <v>143</v>
      </c>
      <c r="E202" s="157" t="s">
        <v>236</v>
      </c>
      <c r="F202" s="158" t="s">
        <v>237</v>
      </c>
      <c r="G202" s="159" t="s">
        <v>230</v>
      </c>
      <c r="H202" s="160">
        <v>902.35</v>
      </c>
      <c r="I202" s="161"/>
      <c r="J202" s="161"/>
      <c r="K202" s="162">
        <f>ROUND(P202*H202,2)</f>
        <v>0</v>
      </c>
      <c r="L202" s="158" t="s">
        <v>187</v>
      </c>
      <c r="M202" s="30"/>
      <c r="N202" s="163" t="s">
        <v>1</v>
      </c>
      <c r="O202" s="164" t="s">
        <v>43</v>
      </c>
      <c r="P202" s="165">
        <f>I202+J202</f>
        <v>0</v>
      </c>
      <c r="Q202" s="165">
        <f>ROUND(I202*H202,2)</f>
        <v>0</v>
      </c>
      <c r="R202" s="165">
        <f>ROUND(J202*H202,2)</f>
        <v>0</v>
      </c>
      <c r="S202" s="52"/>
      <c r="T202" s="166">
        <f>S202*H202</f>
        <v>0</v>
      </c>
      <c r="U202" s="166">
        <v>0</v>
      </c>
      <c r="V202" s="166">
        <f>U202*H202</f>
        <v>0</v>
      </c>
      <c r="W202" s="166">
        <v>0</v>
      </c>
      <c r="X202" s="167">
        <f>W202*H202</f>
        <v>0</v>
      </c>
      <c r="AR202" s="168" t="s">
        <v>147</v>
      </c>
      <c r="AT202" s="168" t="s">
        <v>143</v>
      </c>
      <c r="AU202" s="168" t="s">
        <v>90</v>
      </c>
      <c r="AY202" s="16" t="s">
        <v>140</v>
      </c>
      <c r="BE202" s="169">
        <f>IF(O202="základní",K202,0)</f>
        <v>0</v>
      </c>
      <c r="BF202" s="169">
        <f>IF(O202="snížená",K202,0)</f>
        <v>0</v>
      </c>
      <c r="BG202" s="169">
        <f>IF(O202="zákl. přenesená",K202,0)</f>
        <v>0</v>
      </c>
      <c r="BH202" s="169">
        <f>IF(O202="sníž. přenesená",K202,0)</f>
        <v>0</v>
      </c>
      <c r="BI202" s="169">
        <f>IF(O202="nulová",K202,0)</f>
        <v>0</v>
      </c>
      <c r="BJ202" s="16" t="s">
        <v>88</v>
      </c>
      <c r="BK202" s="169">
        <f>ROUND(P202*H202,2)</f>
        <v>0</v>
      </c>
      <c r="BL202" s="16" t="s">
        <v>147</v>
      </c>
      <c r="BM202" s="168" t="s">
        <v>238</v>
      </c>
    </row>
    <row r="203" spans="2:47" s="1" customFormat="1" ht="19.5">
      <c r="B203" s="30"/>
      <c r="D203" s="170" t="s">
        <v>149</v>
      </c>
      <c r="F203" s="171" t="s">
        <v>239</v>
      </c>
      <c r="I203" s="89"/>
      <c r="J203" s="89"/>
      <c r="M203" s="30"/>
      <c r="N203" s="172"/>
      <c r="O203" s="52"/>
      <c r="P203" s="52"/>
      <c r="Q203" s="52"/>
      <c r="R203" s="52"/>
      <c r="S203" s="52"/>
      <c r="T203" s="52"/>
      <c r="U203" s="52"/>
      <c r="V203" s="52"/>
      <c r="W203" s="52"/>
      <c r="X203" s="53"/>
      <c r="AT203" s="16" t="s">
        <v>149</v>
      </c>
      <c r="AU203" s="16" t="s">
        <v>90</v>
      </c>
    </row>
    <row r="204" spans="2:47" s="1" customFormat="1" ht="19.5">
      <c r="B204" s="30"/>
      <c r="D204" s="170" t="s">
        <v>150</v>
      </c>
      <c r="F204" s="173" t="s">
        <v>240</v>
      </c>
      <c r="I204" s="89"/>
      <c r="J204" s="89"/>
      <c r="M204" s="30"/>
      <c r="N204" s="172"/>
      <c r="O204" s="52"/>
      <c r="P204" s="52"/>
      <c r="Q204" s="52"/>
      <c r="R204" s="52"/>
      <c r="S204" s="52"/>
      <c r="T204" s="52"/>
      <c r="U204" s="52"/>
      <c r="V204" s="52"/>
      <c r="W204" s="52"/>
      <c r="X204" s="53"/>
      <c r="AT204" s="16" t="s">
        <v>150</v>
      </c>
      <c r="AU204" s="16" t="s">
        <v>90</v>
      </c>
    </row>
    <row r="205" spans="2:51" s="12" customFormat="1" ht="12">
      <c r="B205" s="174"/>
      <c r="D205" s="170" t="s">
        <v>152</v>
      </c>
      <c r="E205" s="175" t="s">
        <v>1</v>
      </c>
      <c r="F205" s="176" t="s">
        <v>153</v>
      </c>
      <c r="H205" s="175" t="s">
        <v>1</v>
      </c>
      <c r="I205" s="177"/>
      <c r="J205" s="177"/>
      <c r="M205" s="174"/>
      <c r="N205" s="178"/>
      <c r="O205" s="179"/>
      <c r="P205" s="179"/>
      <c r="Q205" s="179"/>
      <c r="R205" s="179"/>
      <c r="S205" s="179"/>
      <c r="T205" s="179"/>
      <c r="U205" s="179"/>
      <c r="V205" s="179"/>
      <c r="W205" s="179"/>
      <c r="X205" s="180"/>
      <c r="AT205" s="175" t="s">
        <v>152</v>
      </c>
      <c r="AU205" s="175" t="s">
        <v>90</v>
      </c>
      <c r="AV205" s="12" t="s">
        <v>88</v>
      </c>
      <c r="AW205" s="12" t="s">
        <v>4</v>
      </c>
      <c r="AX205" s="12" t="s">
        <v>80</v>
      </c>
      <c r="AY205" s="175" t="s">
        <v>140</v>
      </c>
    </row>
    <row r="206" spans="2:51" s="13" customFormat="1" ht="12">
      <c r="B206" s="181"/>
      <c r="D206" s="170" t="s">
        <v>152</v>
      </c>
      <c r="E206" s="182" t="s">
        <v>1</v>
      </c>
      <c r="F206" s="183" t="s">
        <v>241</v>
      </c>
      <c r="H206" s="184">
        <v>902.35</v>
      </c>
      <c r="I206" s="185"/>
      <c r="J206" s="185"/>
      <c r="M206" s="181"/>
      <c r="N206" s="186"/>
      <c r="O206" s="187"/>
      <c r="P206" s="187"/>
      <c r="Q206" s="187"/>
      <c r="R206" s="187"/>
      <c r="S206" s="187"/>
      <c r="T206" s="187"/>
      <c r="U206" s="187"/>
      <c r="V206" s="187"/>
      <c r="W206" s="187"/>
      <c r="X206" s="188"/>
      <c r="AT206" s="182" t="s">
        <v>152</v>
      </c>
      <c r="AU206" s="182" t="s">
        <v>90</v>
      </c>
      <c r="AV206" s="13" t="s">
        <v>90</v>
      </c>
      <c r="AW206" s="13" t="s">
        <v>4</v>
      </c>
      <c r="AX206" s="13" t="s">
        <v>80</v>
      </c>
      <c r="AY206" s="182" t="s">
        <v>140</v>
      </c>
    </row>
    <row r="207" spans="2:51" s="14" customFormat="1" ht="12">
      <c r="B207" s="189"/>
      <c r="D207" s="170" t="s">
        <v>152</v>
      </c>
      <c r="E207" s="190" t="s">
        <v>1</v>
      </c>
      <c r="F207" s="191" t="s">
        <v>155</v>
      </c>
      <c r="H207" s="192">
        <v>902.35</v>
      </c>
      <c r="I207" s="193"/>
      <c r="J207" s="193"/>
      <c r="M207" s="189"/>
      <c r="N207" s="194"/>
      <c r="O207" s="195"/>
      <c r="P207" s="195"/>
      <c r="Q207" s="195"/>
      <c r="R207" s="195"/>
      <c r="S207" s="195"/>
      <c r="T207" s="195"/>
      <c r="U207" s="195"/>
      <c r="V207" s="195"/>
      <c r="W207" s="195"/>
      <c r="X207" s="196"/>
      <c r="AT207" s="190" t="s">
        <v>152</v>
      </c>
      <c r="AU207" s="190" t="s">
        <v>90</v>
      </c>
      <c r="AV207" s="14" t="s">
        <v>147</v>
      </c>
      <c r="AW207" s="14" t="s">
        <v>4</v>
      </c>
      <c r="AX207" s="14" t="s">
        <v>88</v>
      </c>
      <c r="AY207" s="190" t="s">
        <v>140</v>
      </c>
    </row>
    <row r="208" spans="2:63" s="11" customFormat="1" ht="20.85" customHeight="1">
      <c r="B208" s="141"/>
      <c r="D208" s="142" t="s">
        <v>79</v>
      </c>
      <c r="E208" s="153" t="s">
        <v>242</v>
      </c>
      <c r="F208" s="153" t="s">
        <v>243</v>
      </c>
      <c r="I208" s="144"/>
      <c r="J208" s="144"/>
      <c r="K208" s="154">
        <f>BK208</f>
        <v>0</v>
      </c>
      <c r="M208" s="141"/>
      <c r="N208" s="146"/>
      <c r="O208" s="147"/>
      <c r="P208" s="147"/>
      <c r="Q208" s="148">
        <f>SUM(Q209:Q283)</f>
        <v>0</v>
      </c>
      <c r="R208" s="148">
        <f>SUM(R209:R283)</f>
        <v>0</v>
      </c>
      <c r="S208" s="147"/>
      <c r="T208" s="149">
        <f>SUM(T209:T283)</f>
        <v>0</v>
      </c>
      <c r="U208" s="147"/>
      <c r="V208" s="149">
        <f>SUM(V209:V283)</f>
        <v>0.46867</v>
      </c>
      <c r="W208" s="147"/>
      <c r="X208" s="150">
        <f>SUM(X209:X283)</f>
        <v>277.621</v>
      </c>
      <c r="AR208" s="142" t="s">
        <v>88</v>
      </c>
      <c r="AT208" s="151" t="s">
        <v>79</v>
      </c>
      <c r="AU208" s="151" t="s">
        <v>90</v>
      </c>
      <c r="AY208" s="142" t="s">
        <v>140</v>
      </c>
      <c r="BK208" s="152">
        <f>SUM(BK209:BK283)</f>
        <v>0</v>
      </c>
    </row>
    <row r="209" spans="2:65" s="1" customFormat="1" ht="16.5" customHeight="1">
      <c r="B209" s="155"/>
      <c r="C209" s="156" t="s">
        <v>244</v>
      </c>
      <c r="D209" s="156" t="s">
        <v>143</v>
      </c>
      <c r="E209" s="157" t="s">
        <v>245</v>
      </c>
      <c r="F209" s="158" t="s">
        <v>246</v>
      </c>
      <c r="G209" s="159" t="s">
        <v>247</v>
      </c>
      <c r="H209" s="160">
        <v>4</v>
      </c>
      <c r="I209" s="161"/>
      <c r="J209" s="161"/>
      <c r="K209" s="162">
        <f>ROUND(P209*H209,2)</f>
        <v>0</v>
      </c>
      <c r="L209" s="158" t="s">
        <v>1</v>
      </c>
      <c r="M209" s="30"/>
      <c r="N209" s="163" t="s">
        <v>1</v>
      </c>
      <c r="O209" s="164" t="s">
        <v>43</v>
      </c>
      <c r="P209" s="165">
        <f>I209+J209</f>
        <v>0</v>
      </c>
      <c r="Q209" s="165">
        <f>ROUND(I209*H209,2)</f>
        <v>0</v>
      </c>
      <c r="R209" s="165">
        <f>ROUND(J209*H209,2)</f>
        <v>0</v>
      </c>
      <c r="S209" s="52"/>
      <c r="T209" s="166">
        <f>S209*H209</f>
        <v>0</v>
      </c>
      <c r="U209" s="166">
        <v>0</v>
      </c>
      <c r="V209" s="166">
        <f>U209*H209</f>
        <v>0</v>
      </c>
      <c r="W209" s="166">
        <v>0</v>
      </c>
      <c r="X209" s="167">
        <f>W209*H209</f>
        <v>0</v>
      </c>
      <c r="AR209" s="168" t="s">
        <v>147</v>
      </c>
      <c r="AT209" s="168" t="s">
        <v>143</v>
      </c>
      <c r="AU209" s="168" t="s">
        <v>248</v>
      </c>
      <c r="AY209" s="16" t="s">
        <v>140</v>
      </c>
      <c r="BE209" s="169">
        <f>IF(O209="základní",K209,0)</f>
        <v>0</v>
      </c>
      <c r="BF209" s="169">
        <f>IF(O209="snížená",K209,0)</f>
        <v>0</v>
      </c>
      <c r="BG209" s="169">
        <f>IF(O209="zákl. přenesená",K209,0)</f>
        <v>0</v>
      </c>
      <c r="BH209" s="169">
        <f>IF(O209="sníž. přenesená",K209,0)</f>
        <v>0</v>
      </c>
      <c r="BI209" s="169">
        <f>IF(O209="nulová",K209,0)</f>
        <v>0</v>
      </c>
      <c r="BJ209" s="16" t="s">
        <v>88</v>
      </c>
      <c r="BK209" s="169">
        <f>ROUND(P209*H209,2)</f>
        <v>0</v>
      </c>
      <c r="BL209" s="16" t="s">
        <v>147</v>
      </c>
      <c r="BM209" s="168" t="s">
        <v>249</v>
      </c>
    </row>
    <row r="210" spans="2:47" s="1" customFormat="1" ht="12">
      <c r="B210" s="30"/>
      <c r="D210" s="170" t="s">
        <v>149</v>
      </c>
      <c r="F210" s="171" t="s">
        <v>246</v>
      </c>
      <c r="I210" s="89"/>
      <c r="J210" s="89"/>
      <c r="M210" s="30"/>
      <c r="N210" s="172"/>
      <c r="O210" s="52"/>
      <c r="P210" s="52"/>
      <c r="Q210" s="52"/>
      <c r="R210" s="52"/>
      <c r="S210" s="52"/>
      <c r="T210" s="52"/>
      <c r="U210" s="52"/>
      <c r="V210" s="52"/>
      <c r="W210" s="52"/>
      <c r="X210" s="53"/>
      <c r="AT210" s="16" t="s">
        <v>149</v>
      </c>
      <c r="AU210" s="16" t="s">
        <v>248</v>
      </c>
    </row>
    <row r="211" spans="2:47" s="1" customFormat="1" ht="19.5">
      <c r="B211" s="30"/>
      <c r="D211" s="170" t="s">
        <v>150</v>
      </c>
      <c r="F211" s="173" t="s">
        <v>250</v>
      </c>
      <c r="I211" s="89"/>
      <c r="J211" s="89"/>
      <c r="M211" s="30"/>
      <c r="N211" s="172"/>
      <c r="O211" s="52"/>
      <c r="P211" s="52"/>
      <c r="Q211" s="52"/>
      <c r="R211" s="52"/>
      <c r="S211" s="52"/>
      <c r="T211" s="52"/>
      <c r="U211" s="52"/>
      <c r="V211" s="52"/>
      <c r="W211" s="52"/>
      <c r="X211" s="53"/>
      <c r="AT211" s="16" t="s">
        <v>150</v>
      </c>
      <c r="AU211" s="16" t="s">
        <v>248</v>
      </c>
    </row>
    <row r="212" spans="2:65" s="1" customFormat="1" ht="16.5" customHeight="1">
      <c r="B212" s="155"/>
      <c r="C212" s="156" t="s">
        <v>251</v>
      </c>
      <c r="D212" s="156" t="s">
        <v>143</v>
      </c>
      <c r="E212" s="157" t="s">
        <v>252</v>
      </c>
      <c r="F212" s="158" t="s">
        <v>253</v>
      </c>
      <c r="G212" s="159" t="s">
        <v>247</v>
      </c>
      <c r="H212" s="160">
        <v>61</v>
      </c>
      <c r="I212" s="161"/>
      <c r="J212" s="161"/>
      <c r="K212" s="162">
        <f>ROUND(P212*H212,2)</f>
        <v>0</v>
      </c>
      <c r="L212" s="158" t="s">
        <v>254</v>
      </c>
      <c r="M212" s="30"/>
      <c r="N212" s="163" t="s">
        <v>1</v>
      </c>
      <c r="O212" s="164" t="s">
        <v>43</v>
      </c>
      <c r="P212" s="165">
        <f>I212+J212</f>
        <v>0</v>
      </c>
      <c r="Q212" s="165">
        <f>ROUND(I212*H212,2)</f>
        <v>0</v>
      </c>
      <c r="R212" s="165">
        <f>ROUND(J212*H212,2)</f>
        <v>0</v>
      </c>
      <c r="S212" s="52"/>
      <c r="T212" s="166">
        <f>S212*H212</f>
        <v>0</v>
      </c>
      <c r="U212" s="166">
        <v>0</v>
      </c>
      <c r="V212" s="166">
        <f>U212*H212</f>
        <v>0</v>
      </c>
      <c r="W212" s="166">
        <v>0.205</v>
      </c>
      <c r="X212" s="167">
        <f>W212*H212</f>
        <v>12.504999999999999</v>
      </c>
      <c r="AR212" s="168" t="s">
        <v>147</v>
      </c>
      <c r="AT212" s="168" t="s">
        <v>143</v>
      </c>
      <c r="AU212" s="168" t="s">
        <v>248</v>
      </c>
      <c r="AY212" s="16" t="s">
        <v>140</v>
      </c>
      <c r="BE212" s="169">
        <f>IF(O212="základní",K212,0)</f>
        <v>0</v>
      </c>
      <c r="BF212" s="169">
        <f>IF(O212="snížená",K212,0)</f>
        <v>0</v>
      </c>
      <c r="BG212" s="169">
        <f>IF(O212="zákl. přenesená",K212,0)</f>
        <v>0</v>
      </c>
      <c r="BH212" s="169">
        <f>IF(O212="sníž. přenesená",K212,0)</f>
        <v>0</v>
      </c>
      <c r="BI212" s="169">
        <f>IF(O212="nulová",K212,0)</f>
        <v>0</v>
      </c>
      <c r="BJ212" s="16" t="s">
        <v>88</v>
      </c>
      <c r="BK212" s="169">
        <f>ROUND(P212*H212,2)</f>
        <v>0</v>
      </c>
      <c r="BL212" s="16" t="s">
        <v>147</v>
      </c>
      <c r="BM212" s="168" t="s">
        <v>255</v>
      </c>
    </row>
    <row r="213" spans="2:47" s="1" customFormat="1" ht="29.25">
      <c r="B213" s="30"/>
      <c r="D213" s="170" t="s">
        <v>149</v>
      </c>
      <c r="F213" s="171" t="s">
        <v>256</v>
      </c>
      <c r="I213" s="89"/>
      <c r="J213" s="89"/>
      <c r="M213" s="30"/>
      <c r="N213" s="172"/>
      <c r="O213" s="52"/>
      <c r="P213" s="52"/>
      <c r="Q213" s="52"/>
      <c r="R213" s="52"/>
      <c r="S213" s="52"/>
      <c r="T213" s="52"/>
      <c r="U213" s="52"/>
      <c r="V213" s="52"/>
      <c r="W213" s="52"/>
      <c r="X213" s="53"/>
      <c r="AT213" s="16" t="s">
        <v>149</v>
      </c>
      <c r="AU213" s="16" t="s">
        <v>248</v>
      </c>
    </row>
    <row r="214" spans="2:47" s="1" customFormat="1" ht="19.5">
      <c r="B214" s="30"/>
      <c r="D214" s="170" t="s">
        <v>150</v>
      </c>
      <c r="F214" s="173" t="s">
        <v>257</v>
      </c>
      <c r="I214" s="89"/>
      <c r="J214" s="89"/>
      <c r="M214" s="30"/>
      <c r="N214" s="172"/>
      <c r="O214" s="52"/>
      <c r="P214" s="52"/>
      <c r="Q214" s="52"/>
      <c r="R214" s="52"/>
      <c r="S214" s="52"/>
      <c r="T214" s="52"/>
      <c r="U214" s="52"/>
      <c r="V214" s="52"/>
      <c r="W214" s="52"/>
      <c r="X214" s="53"/>
      <c r="AT214" s="16" t="s">
        <v>150</v>
      </c>
      <c r="AU214" s="16" t="s">
        <v>248</v>
      </c>
    </row>
    <row r="215" spans="2:65" s="1" customFormat="1" ht="16.5" customHeight="1">
      <c r="B215" s="155"/>
      <c r="C215" s="156" t="s">
        <v>258</v>
      </c>
      <c r="D215" s="156" t="s">
        <v>143</v>
      </c>
      <c r="E215" s="157" t="s">
        <v>259</v>
      </c>
      <c r="F215" s="158" t="s">
        <v>260</v>
      </c>
      <c r="G215" s="159" t="s">
        <v>247</v>
      </c>
      <c r="H215" s="160">
        <v>111</v>
      </c>
      <c r="I215" s="161"/>
      <c r="J215" s="161"/>
      <c r="K215" s="162">
        <f>ROUND(P215*H215,2)</f>
        <v>0</v>
      </c>
      <c r="L215" s="158" t="s">
        <v>261</v>
      </c>
      <c r="M215" s="30"/>
      <c r="N215" s="163" t="s">
        <v>1</v>
      </c>
      <c r="O215" s="164" t="s">
        <v>43</v>
      </c>
      <c r="P215" s="165">
        <f>I215+J215</f>
        <v>0</v>
      </c>
      <c r="Q215" s="165">
        <f>ROUND(I215*H215,2)</f>
        <v>0</v>
      </c>
      <c r="R215" s="165">
        <f>ROUND(J215*H215,2)</f>
        <v>0</v>
      </c>
      <c r="S215" s="52"/>
      <c r="T215" s="166">
        <f>S215*H215</f>
        <v>0</v>
      </c>
      <c r="U215" s="166">
        <v>0</v>
      </c>
      <c r="V215" s="166">
        <f>U215*H215</f>
        <v>0</v>
      </c>
      <c r="W215" s="166">
        <v>0.115</v>
      </c>
      <c r="X215" s="167">
        <f>W215*H215</f>
        <v>12.765</v>
      </c>
      <c r="AR215" s="168" t="s">
        <v>147</v>
      </c>
      <c r="AT215" s="168" t="s">
        <v>143</v>
      </c>
      <c r="AU215" s="168" t="s">
        <v>248</v>
      </c>
      <c r="AY215" s="16" t="s">
        <v>140</v>
      </c>
      <c r="BE215" s="169">
        <f>IF(O215="základní",K215,0)</f>
        <v>0</v>
      </c>
      <c r="BF215" s="169">
        <f>IF(O215="snížená",K215,0)</f>
        <v>0</v>
      </c>
      <c r="BG215" s="169">
        <f>IF(O215="zákl. přenesená",K215,0)</f>
        <v>0</v>
      </c>
      <c r="BH215" s="169">
        <f>IF(O215="sníž. přenesená",K215,0)</f>
        <v>0</v>
      </c>
      <c r="BI215" s="169">
        <f>IF(O215="nulová",K215,0)</f>
        <v>0</v>
      </c>
      <c r="BJ215" s="16" t="s">
        <v>88</v>
      </c>
      <c r="BK215" s="169">
        <f>ROUND(P215*H215,2)</f>
        <v>0</v>
      </c>
      <c r="BL215" s="16" t="s">
        <v>147</v>
      </c>
      <c r="BM215" s="168" t="s">
        <v>262</v>
      </c>
    </row>
    <row r="216" spans="2:47" s="1" customFormat="1" ht="29.25">
      <c r="B216" s="30"/>
      <c r="D216" s="170" t="s">
        <v>149</v>
      </c>
      <c r="F216" s="171" t="s">
        <v>263</v>
      </c>
      <c r="I216" s="89"/>
      <c r="J216" s="89"/>
      <c r="M216" s="30"/>
      <c r="N216" s="172"/>
      <c r="O216" s="52"/>
      <c r="P216" s="52"/>
      <c r="Q216" s="52"/>
      <c r="R216" s="52"/>
      <c r="S216" s="52"/>
      <c r="T216" s="52"/>
      <c r="U216" s="52"/>
      <c r="V216" s="52"/>
      <c r="W216" s="52"/>
      <c r="X216" s="53"/>
      <c r="AT216" s="16" t="s">
        <v>149</v>
      </c>
      <c r="AU216" s="16" t="s">
        <v>248</v>
      </c>
    </row>
    <row r="217" spans="2:65" s="1" customFormat="1" ht="24" customHeight="1">
      <c r="B217" s="155"/>
      <c r="C217" s="156" t="s">
        <v>264</v>
      </c>
      <c r="D217" s="156" t="s">
        <v>143</v>
      </c>
      <c r="E217" s="157" t="s">
        <v>265</v>
      </c>
      <c r="F217" s="158" t="s">
        <v>266</v>
      </c>
      <c r="G217" s="159" t="s">
        <v>146</v>
      </c>
      <c r="H217" s="160">
        <v>0.375</v>
      </c>
      <c r="I217" s="161"/>
      <c r="J217" s="161"/>
      <c r="K217" s="162">
        <f>ROUND(P217*H217,2)</f>
        <v>0</v>
      </c>
      <c r="L217" s="158" t="s">
        <v>1</v>
      </c>
      <c r="M217" s="30"/>
      <c r="N217" s="163" t="s">
        <v>1</v>
      </c>
      <c r="O217" s="164" t="s">
        <v>43</v>
      </c>
      <c r="P217" s="165">
        <f>I217+J217</f>
        <v>0</v>
      </c>
      <c r="Q217" s="165">
        <f>ROUND(I217*H217,2)</f>
        <v>0</v>
      </c>
      <c r="R217" s="165">
        <f>ROUND(J217*H217,2)</f>
        <v>0</v>
      </c>
      <c r="S217" s="52"/>
      <c r="T217" s="166">
        <f>S217*H217</f>
        <v>0</v>
      </c>
      <c r="U217" s="166">
        <v>0</v>
      </c>
      <c r="V217" s="166">
        <f>U217*H217</f>
        <v>0</v>
      </c>
      <c r="W217" s="166">
        <v>2.2</v>
      </c>
      <c r="X217" s="167">
        <f>W217*H217</f>
        <v>0.8250000000000001</v>
      </c>
      <c r="AR217" s="168" t="s">
        <v>147</v>
      </c>
      <c r="AT217" s="168" t="s">
        <v>143</v>
      </c>
      <c r="AU217" s="168" t="s">
        <v>248</v>
      </c>
      <c r="AY217" s="16" t="s">
        <v>140</v>
      </c>
      <c r="BE217" s="169">
        <f>IF(O217="základní",K217,0)</f>
        <v>0</v>
      </c>
      <c r="BF217" s="169">
        <f>IF(O217="snížená",K217,0)</f>
        <v>0</v>
      </c>
      <c r="BG217" s="169">
        <f>IF(O217="zákl. přenesená",K217,0)</f>
        <v>0</v>
      </c>
      <c r="BH217" s="169">
        <f>IF(O217="sníž. přenesená",K217,0)</f>
        <v>0</v>
      </c>
      <c r="BI217" s="169">
        <f>IF(O217="nulová",K217,0)</f>
        <v>0</v>
      </c>
      <c r="BJ217" s="16" t="s">
        <v>88</v>
      </c>
      <c r="BK217" s="169">
        <f>ROUND(P217*H217,2)</f>
        <v>0</v>
      </c>
      <c r="BL217" s="16" t="s">
        <v>147</v>
      </c>
      <c r="BM217" s="168" t="s">
        <v>267</v>
      </c>
    </row>
    <row r="218" spans="2:47" s="1" customFormat="1" ht="19.5">
      <c r="B218" s="30"/>
      <c r="D218" s="170" t="s">
        <v>149</v>
      </c>
      <c r="F218" s="171" t="s">
        <v>268</v>
      </c>
      <c r="I218" s="89"/>
      <c r="J218" s="89"/>
      <c r="M218" s="30"/>
      <c r="N218" s="172"/>
      <c r="O218" s="52"/>
      <c r="P218" s="52"/>
      <c r="Q218" s="52"/>
      <c r="R218" s="52"/>
      <c r="S218" s="52"/>
      <c r="T218" s="52"/>
      <c r="U218" s="52"/>
      <c r="V218" s="52"/>
      <c r="W218" s="52"/>
      <c r="X218" s="53"/>
      <c r="AT218" s="16" t="s">
        <v>149</v>
      </c>
      <c r="AU218" s="16" t="s">
        <v>248</v>
      </c>
    </row>
    <row r="219" spans="2:47" s="1" customFormat="1" ht="19.5">
      <c r="B219" s="30"/>
      <c r="D219" s="170" t="s">
        <v>150</v>
      </c>
      <c r="F219" s="173" t="s">
        <v>269</v>
      </c>
      <c r="I219" s="89"/>
      <c r="J219" s="89"/>
      <c r="M219" s="30"/>
      <c r="N219" s="172"/>
      <c r="O219" s="52"/>
      <c r="P219" s="52"/>
      <c r="Q219" s="52"/>
      <c r="R219" s="52"/>
      <c r="S219" s="52"/>
      <c r="T219" s="52"/>
      <c r="U219" s="52"/>
      <c r="V219" s="52"/>
      <c r="W219" s="52"/>
      <c r="X219" s="53"/>
      <c r="AT219" s="16" t="s">
        <v>150</v>
      </c>
      <c r="AU219" s="16" t="s">
        <v>248</v>
      </c>
    </row>
    <row r="220" spans="2:51" s="12" customFormat="1" ht="12">
      <c r="B220" s="174"/>
      <c r="D220" s="170" t="s">
        <v>152</v>
      </c>
      <c r="E220" s="175" t="s">
        <v>1</v>
      </c>
      <c r="F220" s="176" t="s">
        <v>153</v>
      </c>
      <c r="H220" s="175" t="s">
        <v>1</v>
      </c>
      <c r="I220" s="177"/>
      <c r="J220" s="177"/>
      <c r="M220" s="174"/>
      <c r="N220" s="178"/>
      <c r="O220" s="179"/>
      <c r="P220" s="179"/>
      <c r="Q220" s="179"/>
      <c r="R220" s="179"/>
      <c r="S220" s="179"/>
      <c r="T220" s="179"/>
      <c r="U220" s="179"/>
      <c r="V220" s="179"/>
      <c r="W220" s="179"/>
      <c r="X220" s="180"/>
      <c r="AT220" s="175" t="s">
        <v>152</v>
      </c>
      <c r="AU220" s="175" t="s">
        <v>248</v>
      </c>
      <c r="AV220" s="12" t="s">
        <v>88</v>
      </c>
      <c r="AW220" s="12" t="s">
        <v>4</v>
      </c>
      <c r="AX220" s="12" t="s">
        <v>80</v>
      </c>
      <c r="AY220" s="175" t="s">
        <v>140</v>
      </c>
    </row>
    <row r="221" spans="2:51" s="13" customFormat="1" ht="12">
      <c r="B221" s="181"/>
      <c r="D221" s="170" t="s">
        <v>152</v>
      </c>
      <c r="E221" s="182" t="s">
        <v>1</v>
      </c>
      <c r="F221" s="183" t="s">
        <v>270</v>
      </c>
      <c r="H221" s="184">
        <v>0.375</v>
      </c>
      <c r="I221" s="185"/>
      <c r="J221" s="185"/>
      <c r="M221" s="181"/>
      <c r="N221" s="186"/>
      <c r="O221" s="187"/>
      <c r="P221" s="187"/>
      <c r="Q221" s="187"/>
      <c r="R221" s="187"/>
      <c r="S221" s="187"/>
      <c r="T221" s="187"/>
      <c r="U221" s="187"/>
      <c r="V221" s="187"/>
      <c r="W221" s="187"/>
      <c r="X221" s="188"/>
      <c r="AT221" s="182" t="s">
        <v>152</v>
      </c>
      <c r="AU221" s="182" t="s">
        <v>248</v>
      </c>
      <c r="AV221" s="13" t="s">
        <v>90</v>
      </c>
      <c r="AW221" s="13" t="s">
        <v>4</v>
      </c>
      <c r="AX221" s="13" t="s">
        <v>80</v>
      </c>
      <c r="AY221" s="182" t="s">
        <v>140</v>
      </c>
    </row>
    <row r="222" spans="2:51" s="14" customFormat="1" ht="12">
      <c r="B222" s="189"/>
      <c r="D222" s="170" t="s">
        <v>152</v>
      </c>
      <c r="E222" s="190" t="s">
        <v>1</v>
      </c>
      <c r="F222" s="191" t="s">
        <v>155</v>
      </c>
      <c r="H222" s="192">
        <v>0.375</v>
      </c>
      <c r="I222" s="193"/>
      <c r="J222" s="193"/>
      <c r="M222" s="189"/>
      <c r="N222" s="194"/>
      <c r="O222" s="195"/>
      <c r="P222" s="195"/>
      <c r="Q222" s="195"/>
      <c r="R222" s="195"/>
      <c r="S222" s="195"/>
      <c r="T222" s="195"/>
      <c r="U222" s="195"/>
      <c r="V222" s="195"/>
      <c r="W222" s="195"/>
      <c r="X222" s="196"/>
      <c r="AT222" s="190" t="s">
        <v>152</v>
      </c>
      <c r="AU222" s="190" t="s">
        <v>248</v>
      </c>
      <c r="AV222" s="14" t="s">
        <v>147</v>
      </c>
      <c r="AW222" s="14" t="s">
        <v>4</v>
      </c>
      <c r="AX222" s="14" t="s">
        <v>88</v>
      </c>
      <c r="AY222" s="190" t="s">
        <v>140</v>
      </c>
    </row>
    <row r="223" spans="2:65" s="1" customFormat="1" ht="24" customHeight="1">
      <c r="B223" s="155"/>
      <c r="C223" s="156" t="s">
        <v>271</v>
      </c>
      <c r="D223" s="156" t="s">
        <v>143</v>
      </c>
      <c r="E223" s="157" t="s">
        <v>272</v>
      </c>
      <c r="F223" s="158" t="s">
        <v>273</v>
      </c>
      <c r="G223" s="159" t="s">
        <v>274</v>
      </c>
      <c r="H223" s="160">
        <v>1</v>
      </c>
      <c r="I223" s="161"/>
      <c r="J223" s="161"/>
      <c r="K223" s="162">
        <f>ROUND(P223*H223,2)</f>
        <v>0</v>
      </c>
      <c r="L223" s="158" t="s">
        <v>159</v>
      </c>
      <c r="M223" s="30"/>
      <c r="N223" s="163" t="s">
        <v>1</v>
      </c>
      <c r="O223" s="164" t="s">
        <v>43</v>
      </c>
      <c r="P223" s="165">
        <f>I223+J223</f>
        <v>0</v>
      </c>
      <c r="Q223" s="165">
        <f>ROUND(I223*H223,2)</f>
        <v>0</v>
      </c>
      <c r="R223" s="165">
        <f>ROUND(J223*H223,2)</f>
        <v>0</v>
      </c>
      <c r="S223" s="52"/>
      <c r="T223" s="166">
        <f>S223*H223</f>
        <v>0</v>
      </c>
      <c r="U223" s="166">
        <v>0</v>
      </c>
      <c r="V223" s="166">
        <f>U223*H223</f>
        <v>0</v>
      </c>
      <c r="W223" s="166">
        <v>0.05</v>
      </c>
      <c r="X223" s="167">
        <f>W223*H223</f>
        <v>0.05</v>
      </c>
      <c r="AR223" s="168" t="s">
        <v>147</v>
      </c>
      <c r="AT223" s="168" t="s">
        <v>143</v>
      </c>
      <c r="AU223" s="168" t="s">
        <v>248</v>
      </c>
      <c r="AY223" s="16" t="s">
        <v>140</v>
      </c>
      <c r="BE223" s="169">
        <f>IF(O223="základní",K223,0)</f>
        <v>0</v>
      </c>
      <c r="BF223" s="169">
        <f>IF(O223="snížená",K223,0)</f>
        <v>0</v>
      </c>
      <c r="BG223" s="169">
        <f>IF(O223="zákl. přenesená",K223,0)</f>
        <v>0</v>
      </c>
      <c r="BH223" s="169">
        <f>IF(O223="sníž. přenesená",K223,0)</f>
        <v>0</v>
      </c>
      <c r="BI223" s="169">
        <f>IF(O223="nulová",K223,0)</f>
        <v>0</v>
      </c>
      <c r="BJ223" s="16" t="s">
        <v>88</v>
      </c>
      <c r="BK223" s="169">
        <f>ROUND(P223*H223,2)</f>
        <v>0</v>
      </c>
      <c r="BL223" s="16" t="s">
        <v>147</v>
      </c>
      <c r="BM223" s="168" t="s">
        <v>275</v>
      </c>
    </row>
    <row r="224" spans="2:47" s="1" customFormat="1" ht="19.5">
      <c r="B224" s="30"/>
      <c r="D224" s="170" t="s">
        <v>149</v>
      </c>
      <c r="F224" s="171" t="s">
        <v>276</v>
      </c>
      <c r="I224" s="89"/>
      <c r="J224" s="89"/>
      <c r="M224" s="30"/>
      <c r="N224" s="172"/>
      <c r="O224" s="52"/>
      <c r="P224" s="52"/>
      <c r="Q224" s="52"/>
      <c r="R224" s="52"/>
      <c r="S224" s="52"/>
      <c r="T224" s="52"/>
      <c r="U224" s="52"/>
      <c r="V224" s="52"/>
      <c r="W224" s="52"/>
      <c r="X224" s="53"/>
      <c r="AT224" s="16" t="s">
        <v>149</v>
      </c>
      <c r="AU224" s="16" t="s">
        <v>248</v>
      </c>
    </row>
    <row r="225" spans="2:47" s="1" customFormat="1" ht="19.5">
      <c r="B225" s="30"/>
      <c r="D225" s="170" t="s">
        <v>150</v>
      </c>
      <c r="F225" s="173" t="s">
        <v>277</v>
      </c>
      <c r="I225" s="89"/>
      <c r="J225" s="89"/>
      <c r="M225" s="30"/>
      <c r="N225" s="172"/>
      <c r="O225" s="52"/>
      <c r="P225" s="52"/>
      <c r="Q225" s="52"/>
      <c r="R225" s="52"/>
      <c r="S225" s="52"/>
      <c r="T225" s="52"/>
      <c r="U225" s="52"/>
      <c r="V225" s="52"/>
      <c r="W225" s="52"/>
      <c r="X225" s="53"/>
      <c r="AT225" s="16" t="s">
        <v>150</v>
      </c>
      <c r="AU225" s="16" t="s">
        <v>248</v>
      </c>
    </row>
    <row r="226" spans="2:65" s="1" customFormat="1" ht="24" customHeight="1">
      <c r="B226" s="155"/>
      <c r="C226" s="156" t="s">
        <v>278</v>
      </c>
      <c r="D226" s="156" t="s">
        <v>143</v>
      </c>
      <c r="E226" s="157" t="s">
        <v>279</v>
      </c>
      <c r="F226" s="158" t="s">
        <v>280</v>
      </c>
      <c r="G226" s="159" t="s">
        <v>274</v>
      </c>
      <c r="H226" s="160">
        <v>1</v>
      </c>
      <c r="I226" s="161"/>
      <c r="J226" s="161"/>
      <c r="K226" s="162">
        <f>ROUND(P226*H226,2)</f>
        <v>0</v>
      </c>
      <c r="L226" s="158" t="s">
        <v>261</v>
      </c>
      <c r="M226" s="30"/>
      <c r="N226" s="163" t="s">
        <v>1</v>
      </c>
      <c r="O226" s="164" t="s">
        <v>43</v>
      </c>
      <c r="P226" s="165">
        <f>I226+J226</f>
        <v>0</v>
      </c>
      <c r="Q226" s="165">
        <f>ROUND(I226*H226,2)</f>
        <v>0</v>
      </c>
      <c r="R226" s="165">
        <f>ROUND(J226*H226,2)</f>
        <v>0</v>
      </c>
      <c r="S226" s="52"/>
      <c r="T226" s="166">
        <f>S226*H226</f>
        <v>0</v>
      </c>
      <c r="U226" s="166">
        <v>0.4208</v>
      </c>
      <c r="V226" s="166">
        <f>U226*H226</f>
        <v>0.4208</v>
      </c>
      <c r="W226" s="166">
        <v>0</v>
      </c>
      <c r="X226" s="167">
        <f>W226*H226</f>
        <v>0</v>
      </c>
      <c r="AR226" s="168" t="s">
        <v>147</v>
      </c>
      <c r="AT226" s="168" t="s">
        <v>143</v>
      </c>
      <c r="AU226" s="168" t="s">
        <v>248</v>
      </c>
      <c r="AY226" s="16" t="s">
        <v>140</v>
      </c>
      <c r="BE226" s="169">
        <f>IF(O226="základní",K226,0)</f>
        <v>0</v>
      </c>
      <c r="BF226" s="169">
        <f>IF(O226="snížená",K226,0)</f>
        <v>0</v>
      </c>
      <c r="BG226" s="169">
        <f>IF(O226="zákl. přenesená",K226,0)</f>
        <v>0</v>
      </c>
      <c r="BH226" s="169">
        <f>IF(O226="sníž. přenesená",K226,0)</f>
        <v>0</v>
      </c>
      <c r="BI226" s="169">
        <f>IF(O226="nulová",K226,0)</f>
        <v>0</v>
      </c>
      <c r="BJ226" s="16" t="s">
        <v>88</v>
      </c>
      <c r="BK226" s="169">
        <f>ROUND(P226*H226,2)</f>
        <v>0</v>
      </c>
      <c r="BL226" s="16" t="s">
        <v>147</v>
      </c>
      <c r="BM226" s="168" t="s">
        <v>281</v>
      </c>
    </row>
    <row r="227" spans="2:47" s="1" customFormat="1" ht="19.5">
      <c r="B227" s="30"/>
      <c r="D227" s="170" t="s">
        <v>149</v>
      </c>
      <c r="F227" s="171" t="s">
        <v>282</v>
      </c>
      <c r="I227" s="89"/>
      <c r="J227" s="89"/>
      <c r="M227" s="30"/>
      <c r="N227" s="172"/>
      <c r="O227" s="52"/>
      <c r="P227" s="52"/>
      <c r="Q227" s="52"/>
      <c r="R227" s="52"/>
      <c r="S227" s="52"/>
      <c r="T227" s="52"/>
      <c r="U227" s="52"/>
      <c r="V227" s="52"/>
      <c r="W227" s="52"/>
      <c r="X227" s="53"/>
      <c r="AT227" s="16" t="s">
        <v>149</v>
      </c>
      <c r="AU227" s="16" t="s">
        <v>248</v>
      </c>
    </row>
    <row r="228" spans="2:65" s="1" customFormat="1" ht="24" customHeight="1">
      <c r="B228" s="155"/>
      <c r="C228" s="156" t="s">
        <v>283</v>
      </c>
      <c r="D228" s="156" t="s">
        <v>143</v>
      </c>
      <c r="E228" s="157" t="s">
        <v>284</v>
      </c>
      <c r="F228" s="158" t="s">
        <v>285</v>
      </c>
      <c r="G228" s="159" t="s">
        <v>274</v>
      </c>
      <c r="H228" s="160">
        <v>1</v>
      </c>
      <c r="I228" s="161"/>
      <c r="J228" s="161"/>
      <c r="K228" s="162">
        <f>ROUND(P228*H228,2)</f>
        <v>0</v>
      </c>
      <c r="L228" s="158" t="s">
        <v>1</v>
      </c>
      <c r="M228" s="30"/>
      <c r="N228" s="163" t="s">
        <v>1</v>
      </c>
      <c r="O228" s="164" t="s">
        <v>43</v>
      </c>
      <c r="P228" s="165">
        <f>I228+J228</f>
        <v>0</v>
      </c>
      <c r="Q228" s="165">
        <f>ROUND(I228*H228,2)</f>
        <v>0</v>
      </c>
      <c r="R228" s="165">
        <f>ROUND(J228*H228,2)</f>
        <v>0</v>
      </c>
      <c r="S228" s="52"/>
      <c r="T228" s="166">
        <f>S228*H228</f>
        <v>0</v>
      </c>
      <c r="U228" s="166">
        <v>0.00468</v>
      </c>
      <c r="V228" s="166">
        <f>U228*H228</f>
        <v>0.00468</v>
      </c>
      <c r="W228" s="166">
        <v>0</v>
      </c>
      <c r="X228" s="167">
        <f>W228*H228</f>
        <v>0</v>
      </c>
      <c r="AR228" s="168" t="s">
        <v>147</v>
      </c>
      <c r="AT228" s="168" t="s">
        <v>143</v>
      </c>
      <c r="AU228" s="168" t="s">
        <v>248</v>
      </c>
      <c r="AY228" s="16" t="s">
        <v>140</v>
      </c>
      <c r="BE228" s="169">
        <f>IF(O228="základní",K228,0)</f>
        <v>0</v>
      </c>
      <c r="BF228" s="169">
        <f>IF(O228="snížená",K228,0)</f>
        <v>0</v>
      </c>
      <c r="BG228" s="169">
        <f>IF(O228="zákl. přenesená",K228,0)</f>
        <v>0</v>
      </c>
      <c r="BH228" s="169">
        <f>IF(O228="sníž. přenesená",K228,0)</f>
        <v>0</v>
      </c>
      <c r="BI228" s="169">
        <f>IF(O228="nulová",K228,0)</f>
        <v>0</v>
      </c>
      <c r="BJ228" s="16" t="s">
        <v>88</v>
      </c>
      <c r="BK228" s="169">
        <f>ROUND(P228*H228,2)</f>
        <v>0</v>
      </c>
      <c r="BL228" s="16" t="s">
        <v>147</v>
      </c>
      <c r="BM228" s="168" t="s">
        <v>286</v>
      </c>
    </row>
    <row r="229" spans="2:47" s="1" customFormat="1" ht="19.5">
      <c r="B229" s="30"/>
      <c r="D229" s="170" t="s">
        <v>149</v>
      </c>
      <c r="F229" s="171" t="s">
        <v>285</v>
      </c>
      <c r="I229" s="89"/>
      <c r="J229" s="89"/>
      <c r="M229" s="30"/>
      <c r="N229" s="172"/>
      <c r="O229" s="52"/>
      <c r="P229" s="52"/>
      <c r="Q229" s="52"/>
      <c r="R229" s="52"/>
      <c r="S229" s="52"/>
      <c r="T229" s="52"/>
      <c r="U229" s="52"/>
      <c r="V229" s="52"/>
      <c r="W229" s="52"/>
      <c r="X229" s="53"/>
      <c r="AT229" s="16" t="s">
        <v>149</v>
      </c>
      <c r="AU229" s="16" t="s">
        <v>248</v>
      </c>
    </row>
    <row r="230" spans="2:47" s="1" customFormat="1" ht="19.5">
      <c r="B230" s="30"/>
      <c r="D230" s="170" t="s">
        <v>150</v>
      </c>
      <c r="F230" s="173" t="s">
        <v>287</v>
      </c>
      <c r="I230" s="89"/>
      <c r="J230" s="89"/>
      <c r="M230" s="30"/>
      <c r="N230" s="172"/>
      <c r="O230" s="52"/>
      <c r="P230" s="52"/>
      <c r="Q230" s="52"/>
      <c r="R230" s="52"/>
      <c r="S230" s="52"/>
      <c r="T230" s="52"/>
      <c r="U230" s="52"/>
      <c r="V230" s="52"/>
      <c r="W230" s="52"/>
      <c r="X230" s="53"/>
      <c r="AT230" s="16" t="s">
        <v>150</v>
      </c>
      <c r="AU230" s="16" t="s">
        <v>248</v>
      </c>
    </row>
    <row r="231" spans="2:65" s="1" customFormat="1" ht="24" customHeight="1">
      <c r="B231" s="155"/>
      <c r="C231" s="197" t="s">
        <v>288</v>
      </c>
      <c r="D231" s="197" t="s">
        <v>289</v>
      </c>
      <c r="E231" s="198" t="s">
        <v>290</v>
      </c>
      <c r="F231" s="199" t="s">
        <v>291</v>
      </c>
      <c r="G231" s="200" t="s">
        <v>274</v>
      </c>
      <c r="H231" s="201">
        <v>1</v>
      </c>
      <c r="I231" s="202"/>
      <c r="J231" s="203"/>
      <c r="K231" s="204">
        <f>ROUND(P231*H231,2)</f>
        <v>0</v>
      </c>
      <c r="L231" s="199" t="s">
        <v>1</v>
      </c>
      <c r="M231" s="205"/>
      <c r="N231" s="206" t="s">
        <v>1</v>
      </c>
      <c r="O231" s="164" t="s">
        <v>43</v>
      </c>
      <c r="P231" s="165">
        <f>I231+J231</f>
        <v>0</v>
      </c>
      <c r="Q231" s="165">
        <f>ROUND(I231*H231,2)</f>
        <v>0</v>
      </c>
      <c r="R231" s="165">
        <f>ROUND(J231*H231,2)</f>
        <v>0</v>
      </c>
      <c r="S231" s="52"/>
      <c r="T231" s="166">
        <f>S231*H231</f>
        <v>0</v>
      </c>
      <c r="U231" s="166">
        <v>0.035</v>
      </c>
      <c r="V231" s="166">
        <f>U231*H231</f>
        <v>0.035</v>
      </c>
      <c r="W231" s="166">
        <v>0</v>
      </c>
      <c r="X231" s="167">
        <f>W231*H231</f>
        <v>0</v>
      </c>
      <c r="AR231" s="168" t="s">
        <v>292</v>
      </c>
      <c r="AT231" s="168" t="s">
        <v>289</v>
      </c>
      <c r="AU231" s="168" t="s">
        <v>248</v>
      </c>
      <c r="AY231" s="16" t="s">
        <v>140</v>
      </c>
      <c r="BE231" s="169">
        <f>IF(O231="základní",K231,0)</f>
        <v>0</v>
      </c>
      <c r="BF231" s="169">
        <f>IF(O231="snížená",K231,0)</f>
        <v>0</v>
      </c>
      <c r="BG231" s="169">
        <f>IF(O231="zákl. přenesená",K231,0)</f>
        <v>0</v>
      </c>
      <c r="BH231" s="169">
        <f>IF(O231="sníž. přenesená",K231,0)</f>
        <v>0</v>
      </c>
      <c r="BI231" s="169">
        <f>IF(O231="nulová",K231,0)</f>
        <v>0</v>
      </c>
      <c r="BJ231" s="16" t="s">
        <v>88</v>
      </c>
      <c r="BK231" s="169">
        <f>ROUND(P231*H231,2)</f>
        <v>0</v>
      </c>
      <c r="BL231" s="16" t="s">
        <v>147</v>
      </c>
      <c r="BM231" s="168" t="s">
        <v>293</v>
      </c>
    </row>
    <row r="232" spans="2:47" s="1" customFormat="1" ht="29.25">
      <c r="B232" s="30"/>
      <c r="D232" s="170" t="s">
        <v>149</v>
      </c>
      <c r="F232" s="171" t="s">
        <v>294</v>
      </c>
      <c r="I232" s="89"/>
      <c r="J232" s="89"/>
      <c r="M232" s="30"/>
      <c r="N232" s="172"/>
      <c r="O232" s="52"/>
      <c r="P232" s="52"/>
      <c r="Q232" s="52"/>
      <c r="R232" s="52"/>
      <c r="S232" s="52"/>
      <c r="T232" s="52"/>
      <c r="U232" s="52"/>
      <c r="V232" s="52"/>
      <c r="W232" s="52"/>
      <c r="X232" s="53"/>
      <c r="AT232" s="16" t="s">
        <v>149</v>
      </c>
      <c r="AU232" s="16" t="s">
        <v>248</v>
      </c>
    </row>
    <row r="233" spans="2:47" s="1" customFormat="1" ht="19.5">
      <c r="B233" s="30"/>
      <c r="D233" s="170" t="s">
        <v>150</v>
      </c>
      <c r="F233" s="173" t="s">
        <v>287</v>
      </c>
      <c r="I233" s="89"/>
      <c r="J233" s="89"/>
      <c r="M233" s="30"/>
      <c r="N233" s="172"/>
      <c r="O233" s="52"/>
      <c r="P233" s="52"/>
      <c r="Q233" s="52"/>
      <c r="R233" s="52"/>
      <c r="S233" s="52"/>
      <c r="T233" s="52"/>
      <c r="U233" s="52"/>
      <c r="V233" s="52"/>
      <c r="W233" s="52"/>
      <c r="X233" s="53"/>
      <c r="AT233" s="16" t="s">
        <v>150</v>
      </c>
      <c r="AU233" s="16" t="s">
        <v>248</v>
      </c>
    </row>
    <row r="234" spans="2:65" s="1" customFormat="1" ht="24" customHeight="1">
      <c r="B234" s="155"/>
      <c r="C234" s="156" t="s">
        <v>295</v>
      </c>
      <c r="D234" s="156" t="s">
        <v>143</v>
      </c>
      <c r="E234" s="157" t="s">
        <v>296</v>
      </c>
      <c r="F234" s="158" t="s">
        <v>297</v>
      </c>
      <c r="G234" s="159" t="s">
        <v>230</v>
      </c>
      <c r="H234" s="160">
        <v>91</v>
      </c>
      <c r="I234" s="161"/>
      <c r="J234" s="161"/>
      <c r="K234" s="162">
        <f>ROUND(P234*H234,2)</f>
        <v>0</v>
      </c>
      <c r="L234" s="158" t="s">
        <v>1</v>
      </c>
      <c r="M234" s="30"/>
      <c r="N234" s="163" t="s">
        <v>1</v>
      </c>
      <c r="O234" s="164" t="s">
        <v>43</v>
      </c>
      <c r="P234" s="165">
        <f>I234+J234</f>
        <v>0</v>
      </c>
      <c r="Q234" s="165">
        <f>ROUND(I234*H234,2)</f>
        <v>0</v>
      </c>
      <c r="R234" s="165">
        <f>ROUND(J234*H234,2)</f>
        <v>0</v>
      </c>
      <c r="S234" s="52"/>
      <c r="T234" s="166">
        <f>S234*H234</f>
        <v>0</v>
      </c>
      <c r="U234" s="166">
        <v>9E-05</v>
      </c>
      <c r="V234" s="166">
        <f>U234*H234</f>
        <v>0.008190000000000001</v>
      </c>
      <c r="W234" s="166">
        <v>0.256</v>
      </c>
      <c r="X234" s="167">
        <f>W234*H234</f>
        <v>23.296</v>
      </c>
      <c r="AR234" s="168" t="s">
        <v>147</v>
      </c>
      <c r="AT234" s="168" t="s">
        <v>143</v>
      </c>
      <c r="AU234" s="168" t="s">
        <v>248</v>
      </c>
      <c r="AY234" s="16" t="s">
        <v>140</v>
      </c>
      <c r="BE234" s="169">
        <f>IF(O234="základní",K234,0)</f>
        <v>0</v>
      </c>
      <c r="BF234" s="169">
        <f>IF(O234="snížená",K234,0)</f>
        <v>0</v>
      </c>
      <c r="BG234" s="169">
        <f>IF(O234="zákl. přenesená",K234,0)</f>
        <v>0</v>
      </c>
      <c r="BH234" s="169">
        <f>IF(O234="sníž. přenesená",K234,0)</f>
        <v>0</v>
      </c>
      <c r="BI234" s="169">
        <f>IF(O234="nulová",K234,0)</f>
        <v>0</v>
      </c>
      <c r="BJ234" s="16" t="s">
        <v>88</v>
      </c>
      <c r="BK234" s="169">
        <f>ROUND(P234*H234,2)</f>
        <v>0</v>
      </c>
      <c r="BL234" s="16" t="s">
        <v>147</v>
      </c>
      <c r="BM234" s="168" t="s">
        <v>298</v>
      </c>
    </row>
    <row r="235" spans="2:47" s="1" customFormat="1" ht="29.25">
      <c r="B235" s="30"/>
      <c r="D235" s="170" t="s">
        <v>149</v>
      </c>
      <c r="F235" s="171" t="s">
        <v>299</v>
      </c>
      <c r="I235" s="89"/>
      <c r="J235" s="89"/>
      <c r="M235" s="30"/>
      <c r="N235" s="172"/>
      <c r="O235" s="52"/>
      <c r="P235" s="52"/>
      <c r="Q235" s="52"/>
      <c r="R235" s="52"/>
      <c r="S235" s="52"/>
      <c r="T235" s="52"/>
      <c r="U235" s="52"/>
      <c r="V235" s="52"/>
      <c r="W235" s="52"/>
      <c r="X235" s="53"/>
      <c r="AT235" s="16" t="s">
        <v>149</v>
      </c>
      <c r="AU235" s="16" t="s">
        <v>248</v>
      </c>
    </row>
    <row r="236" spans="2:47" s="1" customFormat="1" ht="19.5">
      <c r="B236" s="30"/>
      <c r="D236" s="170" t="s">
        <v>150</v>
      </c>
      <c r="F236" s="173" t="s">
        <v>300</v>
      </c>
      <c r="I236" s="89"/>
      <c r="J236" s="89"/>
      <c r="M236" s="30"/>
      <c r="N236" s="172"/>
      <c r="O236" s="52"/>
      <c r="P236" s="52"/>
      <c r="Q236" s="52"/>
      <c r="R236" s="52"/>
      <c r="S236" s="52"/>
      <c r="T236" s="52"/>
      <c r="U236" s="52"/>
      <c r="V236" s="52"/>
      <c r="W236" s="52"/>
      <c r="X236" s="53"/>
      <c r="AT236" s="16" t="s">
        <v>150</v>
      </c>
      <c r="AU236" s="16" t="s">
        <v>248</v>
      </c>
    </row>
    <row r="237" spans="2:51" s="12" customFormat="1" ht="12">
      <c r="B237" s="174"/>
      <c r="D237" s="170" t="s">
        <v>152</v>
      </c>
      <c r="E237" s="175" t="s">
        <v>1</v>
      </c>
      <c r="F237" s="176" t="s">
        <v>153</v>
      </c>
      <c r="H237" s="175" t="s">
        <v>1</v>
      </c>
      <c r="I237" s="177"/>
      <c r="J237" s="177"/>
      <c r="M237" s="174"/>
      <c r="N237" s="178"/>
      <c r="O237" s="179"/>
      <c r="P237" s="179"/>
      <c r="Q237" s="179"/>
      <c r="R237" s="179"/>
      <c r="S237" s="179"/>
      <c r="T237" s="179"/>
      <c r="U237" s="179"/>
      <c r="V237" s="179"/>
      <c r="W237" s="179"/>
      <c r="X237" s="180"/>
      <c r="AT237" s="175" t="s">
        <v>152</v>
      </c>
      <c r="AU237" s="175" t="s">
        <v>248</v>
      </c>
      <c r="AV237" s="12" t="s">
        <v>88</v>
      </c>
      <c r="AW237" s="12" t="s">
        <v>4</v>
      </c>
      <c r="AX237" s="12" t="s">
        <v>80</v>
      </c>
      <c r="AY237" s="175" t="s">
        <v>140</v>
      </c>
    </row>
    <row r="238" spans="2:51" s="13" customFormat="1" ht="12">
      <c r="B238" s="181"/>
      <c r="D238" s="170" t="s">
        <v>152</v>
      </c>
      <c r="E238" s="182" t="s">
        <v>1</v>
      </c>
      <c r="F238" s="183" t="s">
        <v>227</v>
      </c>
      <c r="H238" s="184">
        <v>91</v>
      </c>
      <c r="I238" s="185"/>
      <c r="J238" s="185"/>
      <c r="M238" s="181"/>
      <c r="N238" s="186"/>
      <c r="O238" s="187"/>
      <c r="P238" s="187"/>
      <c r="Q238" s="187"/>
      <c r="R238" s="187"/>
      <c r="S238" s="187"/>
      <c r="T238" s="187"/>
      <c r="U238" s="187"/>
      <c r="V238" s="187"/>
      <c r="W238" s="187"/>
      <c r="X238" s="188"/>
      <c r="AT238" s="182" t="s">
        <v>152</v>
      </c>
      <c r="AU238" s="182" t="s">
        <v>248</v>
      </c>
      <c r="AV238" s="13" t="s">
        <v>90</v>
      </c>
      <c r="AW238" s="13" t="s">
        <v>4</v>
      </c>
      <c r="AX238" s="13" t="s">
        <v>80</v>
      </c>
      <c r="AY238" s="182" t="s">
        <v>140</v>
      </c>
    </row>
    <row r="239" spans="2:51" s="14" customFormat="1" ht="12">
      <c r="B239" s="189"/>
      <c r="D239" s="170" t="s">
        <v>152</v>
      </c>
      <c r="E239" s="190" t="s">
        <v>1</v>
      </c>
      <c r="F239" s="191" t="s">
        <v>155</v>
      </c>
      <c r="H239" s="192">
        <v>91</v>
      </c>
      <c r="I239" s="193"/>
      <c r="J239" s="193"/>
      <c r="M239" s="189"/>
      <c r="N239" s="194"/>
      <c r="O239" s="195"/>
      <c r="P239" s="195"/>
      <c r="Q239" s="195"/>
      <c r="R239" s="195"/>
      <c r="S239" s="195"/>
      <c r="T239" s="195"/>
      <c r="U239" s="195"/>
      <c r="V239" s="195"/>
      <c r="W239" s="195"/>
      <c r="X239" s="196"/>
      <c r="AT239" s="190" t="s">
        <v>152</v>
      </c>
      <c r="AU239" s="190" t="s">
        <v>248</v>
      </c>
      <c r="AV239" s="14" t="s">
        <v>147</v>
      </c>
      <c r="AW239" s="14" t="s">
        <v>4</v>
      </c>
      <c r="AX239" s="14" t="s">
        <v>88</v>
      </c>
      <c r="AY239" s="190" t="s">
        <v>140</v>
      </c>
    </row>
    <row r="240" spans="2:65" s="1" customFormat="1" ht="24" customHeight="1">
      <c r="B240" s="155"/>
      <c r="C240" s="156" t="s">
        <v>301</v>
      </c>
      <c r="D240" s="156" t="s">
        <v>143</v>
      </c>
      <c r="E240" s="157" t="s">
        <v>302</v>
      </c>
      <c r="F240" s="158" t="s">
        <v>303</v>
      </c>
      <c r="G240" s="159" t="s">
        <v>230</v>
      </c>
      <c r="H240" s="160">
        <v>19</v>
      </c>
      <c r="I240" s="161"/>
      <c r="J240" s="161"/>
      <c r="K240" s="162">
        <f>ROUND(P240*H240,2)</f>
        <v>0</v>
      </c>
      <c r="L240" s="158" t="s">
        <v>261</v>
      </c>
      <c r="M240" s="30"/>
      <c r="N240" s="163" t="s">
        <v>1</v>
      </c>
      <c r="O240" s="164" t="s">
        <v>43</v>
      </c>
      <c r="P240" s="165">
        <f>I240+J240</f>
        <v>0</v>
      </c>
      <c r="Q240" s="165">
        <f>ROUND(I240*H240,2)</f>
        <v>0</v>
      </c>
      <c r="R240" s="165">
        <f>ROUND(J240*H240,2)</f>
        <v>0</v>
      </c>
      <c r="S240" s="52"/>
      <c r="T240" s="166">
        <f>S240*H240</f>
        <v>0</v>
      </c>
      <c r="U240" s="166">
        <v>0</v>
      </c>
      <c r="V240" s="166">
        <f>U240*H240</f>
        <v>0</v>
      </c>
      <c r="W240" s="166">
        <v>0.325</v>
      </c>
      <c r="X240" s="167">
        <f>W240*H240</f>
        <v>6.175</v>
      </c>
      <c r="AR240" s="168" t="s">
        <v>147</v>
      </c>
      <c r="AT240" s="168" t="s">
        <v>143</v>
      </c>
      <c r="AU240" s="168" t="s">
        <v>248</v>
      </c>
      <c r="AY240" s="16" t="s">
        <v>140</v>
      </c>
      <c r="BE240" s="169">
        <f>IF(O240="základní",K240,0)</f>
        <v>0</v>
      </c>
      <c r="BF240" s="169">
        <f>IF(O240="snížená",K240,0)</f>
        <v>0</v>
      </c>
      <c r="BG240" s="169">
        <f>IF(O240="zákl. přenesená",K240,0)</f>
        <v>0</v>
      </c>
      <c r="BH240" s="169">
        <f>IF(O240="sníž. přenesená",K240,0)</f>
        <v>0</v>
      </c>
      <c r="BI240" s="169">
        <f>IF(O240="nulová",K240,0)</f>
        <v>0</v>
      </c>
      <c r="BJ240" s="16" t="s">
        <v>88</v>
      </c>
      <c r="BK240" s="169">
        <f>ROUND(P240*H240,2)</f>
        <v>0</v>
      </c>
      <c r="BL240" s="16" t="s">
        <v>147</v>
      </c>
      <c r="BM240" s="168" t="s">
        <v>304</v>
      </c>
    </row>
    <row r="241" spans="2:47" s="1" customFormat="1" ht="39">
      <c r="B241" s="30"/>
      <c r="D241" s="170" t="s">
        <v>149</v>
      </c>
      <c r="F241" s="171" t="s">
        <v>305</v>
      </c>
      <c r="I241" s="89"/>
      <c r="J241" s="89"/>
      <c r="M241" s="30"/>
      <c r="N241" s="172"/>
      <c r="O241" s="52"/>
      <c r="P241" s="52"/>
      <c r="Q241" s="52"/>
      <c r="R241" s="52"/>
      <c r="S241" s="52"/>
      <c r="T241" s="52"/>
      <c r="U241" s="52"/>
      <c r="V241" s="52"/>
      <c r="W241" s="52"/>
      <c r="X241" s="53"/>
      <c r="AT241" s="16" t="s">
        <v>149</v>
      </c>
      <c r="AU241" s="16" t="s">
        <v>248</v>
      </c>
    </row>
    <row r="242" spans="2:47" s="1" customFormat="1" ht="19.5">
      <c r="B242" s="30"/>
      <c r="D242" s="170" t="s">
        <v>150</v>
      </c>
      <c r="F242" s="173" t="s">
        <v>306</v>
      </c>
      <c r="I242" s="89"/>
      <c r="J242" s="89"/>
      <c r="M242" s="30"/>
      <c r="N242" s="172"/>
      <c r="O242" s="52"/>
      <c r="P242" s="52"/>
      <c r="Q242" s="52"/>
      <c r="R242" s="52"/>
      <c r="S242" s="52"/>
      <c r="T242" s="52"/>
      <c r="U242" s="52"/>
      <c r="V242" s="52"/>
      <c r="W242" s="52"/>
      <c r="X242" s="53"/>
      <c r="AT242" s="16" t="s">
        <v>150</v>
      </c>
      <c r="AU242" s="16" t="s">
        <v>248</v>
      </c>
    </row>
    <row r="243" spans="2:65" s="1" customFormat="1" ht="24" customHeight="1">
      <c r="B243" s="155"/>
      <c r="C243" s="156" t="s">
        <v>307</v>
      </c>
      <c r="D243" s="156" t="s">
        <v>143</v>
      </c>
      <c r="E243" s="157" t="s">
        <v>308</v>
      </c>
      <c r="F243" s="158" t="s">
        <v>309</v>
      </c>
      <c r="G243" s="159" t="s">
        <v>230</v>
      </c>
      <c r="H243" s="160">
        <v>110</v>
      </c>
      <c r="I243" s="161"/>
      <c r="J243" s="161"/>
      <c r="K243" s="162">
        <f>ROUND(P243*H243,2)</f>
        <v>0</v>
      </c>
      <c r="L243" s="158" t="s">
        <v>261</v>
      </c>
      <c r="M243" s="30"/>
      <c r="N243" s="163" t="s">
        <v>1</v>
      </c>
      <c r="O243" s="164" t="s">
        <v>43</v>
      </c>
      <c r="P243" s="165">
        <f>I243+J243</f>
        <v>0</v>
      </c>
      <c r="Q243" s="165">
        <f>ROUND(I243*H243,2)</f>
        <v>0</v>
      </c>
      <c r="R243" s="165">
        <f>ROUND(J243*H243,2)</f>
        <v>0</v>
      </c>
      <c r="S243" s="52"/>
      <c r="T243" s="166">
        <f>S243*H243</f>
        <v>0</v>
      </c>
      <c r="U243" s="166">
        <v>0</v>
      </c>
      <c r="V243" s="166">
        <f>U243*H243</f>
        <v>0</v>
      </c>
      <c r="W243" s="166">
        <v>0.29</v>
      </c>
      <c r="X243" s="167">
        <f>W243*H243</f>
        <v>31.9</v>
      </c>
      <c r="AR243" s="168" t="s">
        <v>147</v>
      </c>
      <c r="AT243" s="168" t="s">
        <v>143</v>
      </c>
      <c r="AU243" s="168" t="s">
        <v>248</v>
      </c>
      <c r="AY243" s="16" t="s">
        <v>140</v>
      </c>
      <c r="BE243" s="169">
        <f>IF(O243="základní",K243,0)</f>
        <v>0</v>
      </c>
      <c r="BF243" s="169">
        <f>IF(O243="snížená",K243,0)</f>
        <v>0</v>
      </c>
      <c r="BG243" s="169">
        <f>IF(O243="zákl. přenesená",K243,0)</f>
        <v>0</v>
      </c>
      <c r="BH243" s="169">
        <f>IF(O243="sníž. přenesená",K243,0)</f>
        <v>0</v>
      </c>
      <c r="BI243" s="169">
        <f>IF(O243="nulová",K243,0)</f>
        <v>0</v>
      </c>
      <c r="BJ243" s="16" t="s">
        <v>88</v>
      </c>
      <c r="BK243" s="169">
        <f>ROUND(P243*H243,2)</f>
        <v>0</v>
      </c>
      <c r="BL243" s="16" t="s">
        <v>147</v>
      </c>
      <c r="BM243" s="168" t="s">
        <v>310</v>
      </c>
    </row>
    <row r="244" spans="2:47" s="1" customFormat="1" ht="39">
      <c r="B244" s="30"/>
      <c r="D244" s="170" t="s">
        <v>149</v>
      </c>
      <c r="F244" s="171" t="s">
        <v>311</v>
      </c>
      <c r="I244" s="89"/>
      <c r="J244" s="89"/>
      <c r="M244" s="30"/>
      <c r="N244" s="172"/>
      <c r="O244" s="52"/>
      <c r="P244" s="52"/>
      <c r="Q244" s="52"/>
      <c r="R244" s="52"/>
      <c r="S244" s="52"/>
      <c r="T244" s="52"/>
      <c r="U244" s="52"/>
      <c r="V244" s="52"/>
      <c r="W244" s="52"/>
      <c r="X244" s="53"/>
      <c r="AT244" s="16" t="s">
        <v>149</v>
      </c>
      <c r="AU244" s="16" t="s">
        <v>248</v>
      </c>
    </row>
    <row r="245" spans="2:47" s="1" customFormat="1" ht="19.5">
      <c r="B245" s="30"/>
      <c r="D245" s="170" t="s">
        <v>150</v>
      </c>
      <c r="F245" s="173" t="s">
        <v>312</v>
      </c>
      <c r="I245" s="89"/>
      <c r="J245" s="89"/>
      <c r="M245" s="30"/>
      <c r="N245" s="172"/>
      <c r="O245" s="52"/>
      <c r="P245" s="52"/>
      <c r="Q245" s="52"/>
      <c r="R245" s="52"/>
      <c r="S245" s="52"/>
      <c r="T245" s="52"/>
      <c r="U245" s="52"/>
      <c r="V245" s="52"/>
      <c r="W245" s="52"/>
      <c r="X245" s="53"/>
      <c r="AT245" s="16" t="s">
        <v>150</v>
      </c>
      <c r="AU245" s="16" t="s">
        <v>248</v>
      </c>
    </row>
    <row r="246" spans="2:51" s="12" customFormat="1" ht="12">
      <c r="B246" s="174"/>
      <c r="D246" s="170" t="s">
        <v>152</v>
      </c>
      <c r="E246" s="175" t="s">
        <v>1</v>
      </c>
      <c r="F246" s="176" t="s">
        <v>153</v>
      </c>
      <c r="H246" s="175" t="s">
        <v>1</v>
      </c>
      <c r="I246" s="177"/>
      <c r="J246" s="177"/>
      <c r="M246" s="174"/>
      <c r="N246" s="178"/>
      <c r="O246" s="179"/>
      <c r="P246" s="179"/>
      <c r="Q246" s="179"/>
      <c r="R246" s="179"/>
      <c r="S246" s="179"/>
      <c r="T246" s="179"/>
      <c r="U246" s="179"/>
      <c r="V246" s="179"/>
      <c r="W246" s="179"/>
      <c r="X246" s="180"/>
      <c r="AT246" s="175" t="s">
        <v>152</v>
      </c>
      <c r="AU246" s="175" t="s">
        <v>248</v>
      </c>
      <c r="AV246" s="12" t="s">
        <v>88</v>
      </c>
      <c r="AW246" s="12" t="s">
        <v>4</v>
      </c>
      <c r="AX246" s="12" t="s">
        <v>80</v>
      </c>
      <c r="AY246" s="175" t="s">
        <v>140</v>
      </c>
    </row>
    <row r="247" spans="2:51" s="13" customFormat="1" ht="12">
      <c r="B247" s="181"/>
      <c r="D247" s="170" t="s">
        <v>152</v>
      </c>
      <c r="E247" s="182" t="s">
        <v>1</v>
      </c>
      <c r="F247" s="183" t="s">
        <v>313</v>
      </c>
      <c r="H247" s="184">
        <v>110</v>
      </c>
      <c r="I247" s="185"/>
      <c r="J247" s="185"/>
      <c r="M247" s="181"/>
      <c r="N247" s="186"/>
      <c r="O247" s="187"/>
      <c r="P247" s="187"/>
      <c r="Q247" s="187"/>
      <c r="R247" s="187"/>
      <c r="S247" s="187"/>
      <c r="T247" s="187"/>
      <c r="U247" s="187"/>
      <c r="V247" s="187"/>
      <c r="W247" s="187"/>
      <c r="X247" s="188"/>
      <c r="AT247" s="182" t="s">
        <v>152</v>
      </c>
      <c r="AU247" s="182" t="s">
        <v>248</v>
      </c>
      <c r="AV247" s="13" t="s">
        <v>90</v>
      </c>
      <c r="AW247" s="13" t="s">
        <v>4</v>
      </c>
      <c r="AX247" s="13" t="s">
        <v>80</v>
      </c>
      <c r="AY247" s="182" t="s">
        <v>140</v>
      </c>
    </row>
    <row r="248" spans="2:51" s="14" customFormat="1" ht="12">
      <c r="B248" s="189"/>
      <c r="D248" s="170" t="s">
        <v>152</v>
      </c>
      <c r="E248" s="190" t="s">
        <v>1</v>
      </c>
      <c r="F248" s="191" t="s">
        <v>155</v>
      </c>
      <c r="H248" s="192">
        <v>110</v>
      </c>
      <c r="I248" s="193"/>
      <c r="J248" s="193"/>
      <c r="M248" s="189"/>
      <c r="N248" s="194"/>
      <c r="O248" s="195"/>
      <c r="P248" s="195"/>
      <c r="Q248" s="195"/>
      <c r="R248" s="195"/>
      <c r="S248" s="195"/>
      <c r="T248" s="195"/>
      <c r="U248" s="195"/>
      <c r="V248" s="195"/>
      <c r="W248" s="195"/>
      <c r="X248" s="196"/>
      <c r="AT248" s="190" t="s">
        <v>152</v>
      </c>
      <c r="AU248" s="190" t="s">
        <v>248</v>
      </c>
      <c r="AV248" s="14" t="s">
        <v>147</v>
      </c>
      <c r="AW248" s="14" t="s">
        <v>4</v>
      </c>
      <c r="AX248" s="14" t="s">
        <v>88</v>
      </c>
      <c r="AY248" s="190" t="s">
        <v>140</v>
      </c>
    </row>
    <row r="249" spans="2:65" s="1" customFormat="1" ht="24" customHeight="1">
      <c r="B249" s="155"/>
      <c r="C249" s="156" t="s">
        <v>314</v>
      </c>
      <c r="D249" s="156" t="s">
        <v>143</v>
      </c>
      <c r="E249" s="157" t="s">
        <v>315</v>
      </c>
      <c r="F249" s="158" t="s">
        <v>316</v>
      </c>
      <c r="G249" s="159" t="s">
        <v>230</v>
      </c>
      <c r="H249" s="160">
        <v>623</v>
      </c>
      <c r="I249" s="161"/>
      <c r="J249" s="161"/>
      <c r="K249" s="162">
        <f>ROUND(P249*H249,2)</f>
        <v>0</v>
      </c>
      <c r="L249" s="158" t="s">
        <v>261</v>
      </c>
      <c r="M249" s="30"/>
      <c r="N249" s="163" t="s">
        <v>1</v>
      </c>
      <c r="O249" s="164" t="s">
        <v>43</v>
      </c>
      <c r="P249" s="165">
        <f>I249+J249</f>
        <v>0</v>
      </c>
      <c r="Q249" s="165">
        <f>ROUND(I249*H249,2)</f>
        <v>0</v>
      </c>
      <c r="R249" s="165">
        <f>ROUND(J249*H249,2)</f>
        <v>0</v>
      </c>
      <c r="S249" s="52"/>
      <c r="T249" s="166">
        <f>S249*H249</f>
        <v>0</v>
      </c>
      <c r="U249" s="166">
        <v>0</v>
      </c>
      <c r="V249" s="166">
        <f>U249*H249</f>
        <v>0</v>
      </c>
      <c r="W249" s="166">
        <v>0.29</v>
      </c>
      <c r="X249" s="167">
        <f>W249*H249</f>
        <v>180.67</v>
      </c>
      <c r="AR249" s="168" t="s">
        <v>147</v>
      </c>
      <c r="AT249" s="168" t="s">
        <v>143</v>
      </c>
      <c r="AU249" s="168" t="s">
        <v>248</v>
      </c>
      <c r="AY249" s="16" t="s">
        <v>140</v>
      </c>
      <c r="BE249" s="169">
        <f>IF(O249="základní",K249,0)</f>
        <v>0</v>
      </c>
      <c r="BF249" s="169">
        <f>IF(O249="snížená",K249,0)</f>
        <v>0</v>
      </c>
      <c r="BG249" s="169">
        <f>IF(O249="zákl. přenesená",K249,0)</f>
        <v>0</v>
      </c>
      <c r="BH249" s="169">
        <f>IF(O249="sníž. přenesená",K249,0)</f>
        <v>0</v>
      </c>
      <c r="BI249" s="169">
        <f>IF(O249="nulová",K249,0)</f>
        <v>0</v>
      </c>
      <c r="BJ249" s="16" t="s">
        <v>88</v>
      </c>
      <c r="BK249" s="169">
        <f>ROUND(P249*H249,2)</f>
        <v>0</v>
      </c>
      <c r="BL249" s="16" t="s">
        <v>147</v>
      </c>
      <c r="BM249" s="168" t="s">
        <v>317</v>
      </c>
    </row>
    <row r="250" spans="2:47" s="1" customFormat="1" ht="39">
      <c r="B250" s="30"/>
      <c r="D250" s="170" t="s">
        <v>149</v>
      </c>
      <c r="F250" s="171" t="s">
        <v>318</v>
      </c>
      <c r="I250" s="89"/>
      <c r="J250" s="89"/>
      <c r="M250" s="30"/>
      <c r="N250" s="172"/>
      <c r="O250" s="52"/>
      <c r="P250" s="52"/>
      <c r="Q250" s="52"/>
      <c r="R250" s="52"/>
      <c r="S250" s="52"/>
      <c r="T250" s="52"/>
      <c r="U250" s="52"/>
      <c r="V250" s="52"/>
      <c r="W250" s="52"/>
      <c r="X250" s="53"/>
      <c r="AT250" s="16" t="s">
        <v>149</v>
      </c>
      <c r="AU250" s="16" t="s">
        <v>248</v>
      </c>
    </row>
    <row r="251" spans="2:47" s="1" customFormat="1" ht="19.5">
      <c r="B251" s="30"/>
      <c r="D251" s="170" t="s">
        <v>150</v>
      </c>
      <c r="F251" s="173" t="s">
        <v>319</v>
      </c>
      <c r="I251" s="89"/>
      <c r="J251" s="89"/>
      <c r="M251" s="30"/>
      <c r="N251" s="172"/>
      <c r="O251" s="52"/>
      <c r="P251" s="52"/>
      <c r="Q251" s="52"/>
      <c r="R251" s="52"/>
      <c r="S251" s="52"/>
      <c r="T251" s="52"/>
      <c r="U251" s="52"/>
      <c r="V251" s="52"/>
      <c r="W251" s="52"/>
      <c r="X251" s="53"/>
      <c r="AT251" s="16" t="s">
        <v>150</v>
      </c>
      <c r="AU251" s="16" t="s">
        <v>248</v>
      </c>
    </row>
    <row r="252" spans="2:51" s="12" customFormat="1" ht="12">
      <c r="B252" s="174"/>
      <c r="D252" s="170" t="s">
        <v>152</v>
      </c>
      <c r="E252" s="175" t="s">
        <v>1</v>
      </c>
      <c r="F252" s="176" t="s">
        <v>153</v>
      </c>
      <c r="H252" s="175" t="s">
        <v>1</v>
      </c>
      <c r="I252" s="177"/>
      <c r="J252" s="177"/>
      <c r="M252" s="174"/>
      <c r="N252" s="178"/>
      <c r="O252" s="179"/>
      <c r="P252" s="179"/>
      <c r="Q252" s="179"/>
      <c r="R252" s="179"/>
      <c r="S252" s="179"/>
      <c r="T252" s="179"/>
      <c r="U252" s="179"/>
      <c r="V252" s="179"/>
      <c r="W252" s="179"/>
      <c r="X252" s="180"/>
      <c r="AT252" s="175" t="s">
        <v>152</v>
      </c>
      <c r="AU252" s="175" t="s">
        <v>248</v>
      </c>
      <c r="AV252" s="12" t="s">
        <v>88</v>
      </c>
      <c r="AW252" s="12" t="s">
        <v>4</v>
      </c>
      <c r="AX252" s="12" t="s">
        <v>80</v>
      </c>
      <c r="AY252" s="175" t="s">
        <v>140</v>
      </c>
    </row>
    <row r="253" spans="2:51" s="13" customFormat="1" ht="12">
      <c r="B253" s="181"/>
      <c r="D253" s="170" t="s">
        <v>152</v>
      </c>
      <c r="E253" s="182" t="s">
        <v>1</v>
      </c>
      <c r="F253" s="183" t="s">
        <v>320</v>
      </c>
      <c r="H253" s="184">
        <v>623</v>
      </c>
      <c r="I253" s="185"/>
      <c r="J253" s="185"/>
      <c r="M253" s="181"/>
      <c r="N253" s="186"/>
      <c r="O253" s="187"/>
      <c r="P253" s="187"/>
      <c r="Q253" s="187"/>
      <c r="R253" s="187"/>
      <c r="S253" s="187"/>
      <c r="T253" s="187"/>
      <c r="U253" s="187"/>
      <c r="V253" s="187"/>
      <c r="W253" s="187"/>
      <c r="X253" s="188"/>
      <c r="AT253" s="182" t="s">
        <v>152</v>
      </c>
      <c r="AU253" s="182" t="s">
        <v>248</v>
      </c>
      <c r="AV253" s="13" t="s">
        <v>90</v>
      </c>
      <c r="AW253" s="13" t="s">
        <v>4</v>
      </c>
      <c r="AX253" s="13" t="s">
        <v>80</v>
      </c>
      <c r="AY253" s="182" t="s">
        <v>140</v>
      </c>
    </row>
    <row r="254" spans="2:51" s="14" customFormat="1" ht="12">
      <c r="B254" s="189"/>
      <c r="D254" s="170" t="s">
        <v>152</v>
      </c>
      <c r="E254" s="190" t="s">
        <v>1</v>
      </c>
      <c r="F254" s="191" t="s">
        <v>155</v>
      </c>
      <c r="H254" s="192">
        <v>623</v>
      </c>
      <c r="I254" s="193"/>
      <c r="J254" s="193"/>
      <c r="M254" s="189"/>
      <c r="N254" s="194"/>
      <c r="O254" s="195"/>
      <c r="P254" s="195"/>
      <c r="Q254" s="195"/>
      <c r="R254" s="195"/>
      <c r="S254" s="195"/>
      <c r="T254" s="195"/>
      <c r="U254" s="195"/>
      <c r="V254" s="195"/>
      <c r="W254" s="195"/>
      <c r="X254" s="196"/>
      <c r="AT254" s="190" t="s">
        <v>152</v>
      </c>
      <c r="AU254" s="190" t="s">
        <v>248</v>
      </c>
      <c r="AV254" s="14" t="s">
        <v>147</v>
      </c>
      <c r="AW254" s="14" t="s">
        <v>4</v>
      </c>
      <c r="AX254" s="14" t="s">
        <v>88</v>
      </c>
      <c r="AY254" s="190" t="s">
        <v>140</v>
      </c>
    </row>
    <row r="255" spans="2:65" s="1" customFormat="1" ht="24" customHeight="1">
      <c r="B255" s="155"/>
      <c r="C255" s="156" t="s">
        <v>321</v>
      </c>
      <c r="D255" s="156" t="s">
        <v>143</v>
      </c>
      <c r="E255" s="157" t="s">
        <v>322</v>
      </c>
      <c r="F255" s="158" t="s">
        <v>323</v>
      </c>
      <c r="G255" s="159" t="s">
        <v>230</v>
      </c>
      <c r="H255" s="160">
        <v>17</v>
      </c>
      <c r="I255" s="161"/>
      <c r="J255" s="161"/>
      <c r="K255" s="162">
        <f>ROUND(P255*H255,2)</f>
        <v>0</v>
      </c>
      <c r="L255" s="158" t="s">
        <v>261</v>
      </c>
      <c r="M255" s="30"/>
      <c r="N255" s="163" t="s">
        <v>1</v>
      </c>
      <c r="O255" s="164" t="s">
        <v>43</v>
      </c>
      <c r="P255" s="165">
        <f>I255+J255</f>
        <v>0</v>
      </c>
      <c r="Q255" s="165">
        <f>ROUND(I255*H255,2)</f>
        <v>0</v>
      </c>
      <c r="R255" s="165">
        <f>ROUND(J255*H255,2)</f>
        <v>0</v>
      </c>
      <c r="S255" s="52"/>
      <c r="T255" s="166">
        <f>S255*H255</f>
        <v>0</v>
      </c>
      <c r="U255" s="166">
        <v>0</v>
      </c>
      <c r="V255" s="166">
        <f>U255*H255</f>
        <v>0</v>
      </c>
      <c r="W255" s="166">
        <v>0.255</v>
      </c>
      <c r="X255" s="167">
        <f>W255*H255</f>
        <v>4.335</v>
      </c>
      <c r="AR255" s="168" t="s">
        <v>147</v>
      </c>
      <c r="AT255" s="168" t="s">
        <v>143</v>
      </c>
      <c r="AU255" s="168" t="s">
        <v>248</v>
      </c>
      <c r="AY255" s="16" t="s">
        <v>140</v>
      </c>
      <c r="BE255" s="169">
        <f>IF(O255="základní",K255,0)</f>
        <v>0</v>
      </c>
      <c r="BF255" s="169">
        <f>IF(O255="snížená",K255,0)</f>
        <v>0</v>
      </c>
      <c r="BG255" s="169">
        <f>IF(O255="zákl. přenesená",K255,0)</f>
        <v>0</v>
      </c>
      <c r="BH255" s="169">
        <f>IF(O255="sníž. přenesená",K255,0)</f>
        <v>0</v>
      </c>
      <c r="BI255" s="169">
        <f>IF(O255="nulová",K255,0)</f>
        <v>0</v>
      </c>
      <c r="BJ255" s="16" t="s">
        <v>88</v>
      </c>
      <c r="BK255" s="169">
        <f>ROUND(P255*H255,2)</f>
        <v>0</v>
      </c>
      <c r="BL255" s="16" t="s">
        <v>147</v>
      </c>
      <c r="BM255" s="168" t="s">
        <v>324</v>
      </c>
    </row>
    <row r="256" spans="2:47" s="1" customFormat="1" ht="48.75">
      <c r="B256" s="30"/>
      <c r="D256" s="170" t="s">
        <v>149</v>
      </c>
      <c r="F256" s="171" t="s">
        <v>325</v>
      </c>
      <c r="I256" s="89"/>
      <c r="J256" s="89"/>
      <c r="M256" s="30"/>
      <c r="N256" s="172"/>
      <c r="O256" s="52"/>
      <c r="P256" s="52"/>
      <c r="Q256" s="52"/>
      <c r="R256" s="52"/>
      <c r="S256" s="52"/>
      <c r="T256" s="52"/>
      <c r="U256" s="52"/>
      <c r="V256" s="52"/>
      <c r="W256" s="52"/>
      <c r="X256" s="53"/>
      <c r="AT256" s="16" t="s">
        <v>149</v>
      </c>
      <c r="AU256" s="16" t="s">
        <v>248</v>
      </c>
    </row>
    <row r="257" spans="2:47" s="1" customFormat="1" ht="19.5">
      <c r="B257" s="30"/>
      <c r="D257" s="170" t="s">
        <v>150</v>
      </c>
      <c r="F257" s="173" t="s">
        <v>326</v>
      </c>
      <c r="I257" s="89"/>
      <c r="J257" s="89"/>
      <c r="M257" s="30"/>
      <c r="N257" s="172"/>
      <c r="O257" s="52"/>
      <c r="P257" s="52"/>
      <c r="Q257" s="52"/>
      <c r="R257" s="52"/>
      <c r="S257" s="52"/>
      <c r="T257" s="52"/>
      <c r="U257" s="52"/>
      <c r="V257" s="52"/>
      <c r="W257" s="52"/>
      <c r="X257" s="53"/>
      <c r="AT257" s="16" t="s">
        <v>150</v>
      </c>
      <c r="AU257" s="16" t="s">
        <v>248</v>
      </c>
    </row>
    <row r="258" spans="2:65" s="1" customFormat="1" ht="24" customHeight="1">
      <c r="B258" s="155"/>
      <c r="C258" s="156" t="s">
        <v>327</v>
      </c>
      <c r="D258" s="156" t="s">
        <v>143</v>
      </c>
      <c r="E258" s="157" t="s">
        <v>328</v>
      </c>
      <c r="F258" s="158" t="s">
        <v>329</v>
      </c>
      <c r="G258" s="159" t="s">
        <v>230</v>
      </c>
      <c r="H258" s="160">
        <v>17</v>
      </c>
      <c r="I258" s="161"/>
      <c r="J258" s="161"/>
      <c r="K258" s="162">
        <f>ROUND(P258*H258,2)</f>
        <v>0</v>
      </c>
      <c r="L258" s="158" t="s">
        <v>261</v>
      </c>
      <c r="M258" s="30"/>
      <c r="N258" s="163" t="s">
        <v>1</v>
      </c>
      <c r="O258" s="164" t="s">
        <v>43</v>
      </c>
      <c r="P258" s="165">
        <f>I258+J258</f>
        <v>0</v>
      </c>
      <c r="Q258" s="165">
        <f>ROUND(I258*H258,2)</f>
        <v>0</v>
      </c>
      <c r="R258" s="165">
        <f>ROUND(J258*H258,2)</f>
        <v>0</v>
      </c>
      <c r="S258" s="52"/>
      <c r="T258" s="166">
        <f>S258*H258</f>
        <v>0</v>
      </c>
      <c r="U258" s="166">
        <v>0</v>
      </c>
      <c r="V258" s="166">
        <f>U258*H258</f>
        <v>0</v>
      </c>
      <c r="W258" s="166">
        <v>0.3</v>
      </c>
      <c r="X258" s="167">
        <f>W258*H258</f>
        <v>5.1</v>
      </c>
      <c r="AR258" s="168" t="s">
        <v>147</v>
      </c>
      <c r="AT258" s="168" t="s">
        <v>143</v>
      </c>
      <c r="AU258" s="168" t="s">
        <v>248</v>
      </c>
      <c r="AY258" s="16" t="s">
        <v>140</v>
      </c>
      <c r="BE258" s="169">
        <f>IF(O258="základní",K258,0)</f>
        <v>0</v>
      </c>
      <c r="BF258" s="169">
        <f>IF(O258="snížená",K258,0)</f>
        <v>0</v>
      </c>
      <c r="BG258" s="169">
        <f>IF(O258="zákl. přenesená",K258,0)</f>
        <v>0</v>
      </c>
      <c r="BH258" s="169">
        <f>IF(O258="sníž. přenesená",K258,0)</f>
        <v>0</v>
      </c>
      <c r="BI258" s="169">
        <f>IF(O258="nulová",K258,0)</f>
        <v>0</v>
      </c>
      <c r="BJ258" s="16" t="s">
        <v>88</v>
      </c>
      <c r="BK258" s="169">
        <f>ROUND(P258*H258,2)</f>
        <v>0</v>
      </c>
      <c r="BL258" s="16" t="s">
        <v>147</v>
      </c>
      <c r="BM258" s="168" t="s">
        <v>330</v>
      </c>
    </row>
    <row r="259" spans="2:47" s="1" customFormat="1" ht="39">
      <c r="B259" s="30"/>
      <c r="D259" s="170" t="s">
        <v>149</v>
      </c>
      <c r="F259" s="171" t="s">
        <v>331</v>
      </c>
      <c r="I259" s="89"/>
      <c r="J259" s="89"/>
      <c r="M259" s="30"/>
      <c r="N259" s="172"/>
      <c r="O259" s="52"/>
      <c r="P259" s="52"/>
      <c r="Q259" s="52"/>
      <c r="R259" s="52"/>
      <c r="S259" s="52"/>
      <c r="T259" s="52"/>
      <c r="U259" s="52"/>
      <c r="V259" s="52"/>
      <c r="W259" s="52"/>
      <c r="X259" s="53"/>
      <c r="AT259" s="16" t="s">
        <v>149</v>
      </c>
      <c r="AU259" s="16" t="s">
        <v>248</v>
      </c>
    </row>
    <row r="260" spans="2:47" s="1" customFormat="1" ht="19.5">
      <c r="B260" s="30"/>
      <c r="D260" s="170" t="s">
        <v>150</v>
      </c>
      <c r="F260" s="173" t="s">
        <v>332</v>
      </c>
      <c r="I260" s="89"/>
      <c r="J260" s="89"/>
      <c r="M260" s="30"/>
      <c r="N260" s="172"/>
      <c r="O260" s="52"/>
      <c r="P260" s="52"/>
      <c r="Q260" s="52"/>
      <c r="R260" s="52"/>
      <c r="S260" s="52"/>
      <c r="T260" s="52"/>
      <c r="U260" s="52"/>
      <c r="V260" s="52"/>
      <c r="W260" s="52"/>
      <c r="X260" s="53"/>
      <c r="AT260" s="16" t="s">
        <v>150</v>
      </c>
      <c r="AU260" s="16" t="s">
        <v>248</v>
      </c>
    </row>
    <row r="261" spans="2:65" s="1" customFormat="1" ht="16.5" customHeight="1">
      <c r="B261" s="155"/>
      <c r="C261" s="156" t="s">
        <v>333</v>
      </c>
      <c r="D261" s="156" t="s">
        <v>143</v>
      </c>
      <c r="E261" s="157" t="s">
        <v>334</v>
      </c>
      <c r="F261" s="158" t="s">
        <v>335</v>
      </c>
      <c r="G261" s="159" t="s">
        <v>215</v>
      </c>
      <c r="H261" s="160">
        <v>277.621</v>
      </c>
      <c r="I261" s="161"/>
      <c r="J261" s="161"/>
      <c r="K261" s="162">
        <f>ROUND(P261*H261,2)</f>
        <v>0</v>
      </c>
      <c r="L261" s="158" t="s">
        <v>1</v>
      </c>
      <c r="M261" s="30"/>
      <c r="N261" s="163" t="s">
        <v>1</v>
      </c>
      <c r="O261" s="164" t="s">
        <v>43</v>
      </c>
      <c r="P261" s="165">
        <f>I261+J261</f>
        <v>0</v>
      </c>
      <c r="Q261" s="165">
        <f>ROUND(I261*H261,2)</f>
        <v>0</v>
      </c>
      <c r="R261" s="165">
        <f>ROUND(J261*H261,2)</f>
        <v>0</v>
      </c>
      <c r="S261" s="52"/>
      <c r="T261" s="166">
        <f>S261*H261</f>
        <v>0</v>
      </c>
      <c r="U261" s="166">
        <v>0</v>
      </c>
      <c r="V261" s="166">
        <f>U261*H261</f>
        <v>0</v>
      </c>
      <c r="W261" s="166">
        <v>0</v>
      </c>
      <c r="X261" s="167">
        <f>W261*H261</f>
        <v>0</v>
      </c>
      <c r="AR261" s="168" t="s">
        <v>147</v>
      </c>
      <c r="AT261" s="168" t="s">
        <v>143</v>
      </c>
      <c r="AU261" s="168" t="s">
        <v>248</v>
      </c>
      <c r="AY261" s="16" t="s">
        <v>140</v>
      </c>
      <c r="BE261" s="169">
        <f>IF(O261="základní",K261,0)</f>
        <v>0</v>
      </c>
      <c r="BF261" s="169">
        <f>IF(O261="snížená",K261,0)</f>
        <v>0</v>
      </c>
      <c r="BG261" s="169">
        <f>IF(O261="zákl. přenesená",K261,0)</f>
        <v>0</v>
      </c>
      <c r="BH261" s="169">
        <f>IF(O261="sníž. přenesená",K261,0)</f>
        <v>0</v>
      </c>
      <c r="BI261" s="169">
        <f>IF(O261="nulová",K261,0)</f>
        <v>0</v>
      </c>
      <c r="BJ261" s="16" t="s">
        <v>88</v>
      </c>
      <c r="BK261" s="169">
        <f>ROUND(P261*H261,2)</f>
        <v>0</v>
      </c>
      <c r="BL261" s="16" t="s">
        <v>147</v>
      </c>
      <c r="BM261" s="168" t="s">
        <v>336</v>
      </c>
    </row>
    <row r="262" spans="2:47" s="1" customFormat="1" ht="12">
      <c r="B262" s="30"/>
      <c r="D262" s="170" t="s">
        <v>149</v>
      </c>
      <c r="F262" s="171" t="s">
        <v>335</v>
      </c>
      <c r="I262" s="89"/>
      <c r="J262" s="89"/>
      <c r="M262" s="30"/>
      <c r="N262" s="172"/>
      <c r="O262" s="52"/>
      <c r="P262" s="52"/>
      <c r="Q262" s="52"/>
      <c r="R262" s="52"/>
      <c r="S262" s="52"/>
      <c r="T262" s="52"/>
      <c r="U262" s="52"/>
      <c r="V262" s="52"/>
      <c r="W262" s="52"/>
      <c r="X262" s="53"/>
      <c r="AT262" s="16" t="s">
        <v>149</v>
      </c>
      <c r="AU262" s="16" t="s">
        <v>248</v>
      </c>
    </row>
    <row r="263" spans="2:47" s="1" customFormat="1" ht="19.5">
      <c r="B263" s="30"/>
      <c r="D263" s="170" t="s">
        <v>150</v>
      </c>
      <c r="F263" s="173" t="s">
        <v>337</v>
      </c>
      <c r="I263" s="89"/>
      <c r="J263" s="89"/>
      <c r="M263" s="30"/>
      <c r="N263" s="172"/>
      <c r="O263" s="52"/>
      <c r="P263" s="52"/>
      <c r="Q263" s="52"/>
      <c r="R263" s="52"/>
      <c r="S263" s="52"/>
      <c r="T263" s="52"/>
      <c r="U263" s="52"/>
      <c r="V263" s="52"/>
      <c r="W263" s="52"/>
      <c r="X263" s="53"/>
      <c r="AT263" s="16" t="s">
        <v>150</v>
      </c>
      <c r="AU263" s="16" t="s">
        <v>248</v>
      </c>
    </row>
    <row r="264" spans="2:65" s="1" customFormat="1" ht="24" customHeight="1">
      <c r="B264" s="155"/>
      <c r="C264" s="156" t="s">
        <v>338</v>
      </c>
      <c r="D264" s="156" t="s">
        <v>143</v>
      </c>
      <c r="E264" s="157" t="s">
        <v>339</v>
      </c>
      <c r="F264" s="158" t="s">
        <v>340</v>
      </c>
      <c r="G264" s="159" t="s">
        <v>215</v>
      </c>
      <c r="H264" s="160">
        <v>3880.254</v>
      </c>
      <c r="I264" s="161"/>
      <c r="J264" s="161"/>
      <c r="K264" s="162">
        <f>ROUND(P264*H264,2)</f>
        <v>0</v>
      </c>
      <c r="L264" s="158" t="s">
        <v>1</v>
      </c>
      <c r="M264" s="30"/>
      <c r="N264" s="163" t="s">
        <v>1</v>
      </c>
      <c r="O264" s="164" t="s">
        <v>43</v>
      </c>
      <c r="P264" s="165">
        <f>I264+J264</f>
        <v>0</v>
      </c>
      <c r="Q264" s="165">
        <f>ROUND(I264*H264,2)</f>
        <v>0</v>
      </c>
      <c r="R264" s="165">
        <f>ROUND(J264*H264,2)</f>
        <v>0</v>
      </c>
      <c r="S264" s="52"/>
      <c r="T264" s="166">
        <f>S264*H264</f>
        <v>0</v>
      </c>
      <c r="U264" s="166">
        <v>0</v>
      </c>
      <c r="V264" s="166">
        <f>U264*H264</f>
        <v>0</v>
      </c>
      <c r="W264" s="166">
        <v>0</v>
      </c>
      <c r="X264" s="167">
        <f>W264*H264</f>
        <v>0</v>
      </c>
      <c r="AR264" s="168" t="s">
        <v>147</v>
      </c>
      <c r="AT264" s="168" t="s">
        <v>143</v>
      </c>
      <c r="AU264" s="168" t="s">
        <v>248</v>
      </c>
      <c r="AY264" s="16" t="s">
        <v>140</v>
      </c>
      <c r="BE264" s="169">
        <f>IF(O264="základní",K264,0)</f>
        <v>0</v>
      </c>
      <c r="BF264" s="169">
        <f>IF(O264="snížená",K264,0)</f>
        <v>0</v>
      </c>
      <c r="BG264" s="169">
        <f>IF(O264="zákl. přenesená",K264,0)</f>
        <v>0</v>
      </c>
      <c r="BH264" s="169">
        <f>IF(O264="sníž. přenesená",K264,0)</f>
        <v>0</v>
      </c>
      <c r="BI264" s="169">
        <f>IF(O264="nulová",K264,0)</f>
        <v>0</v>
      </c>
      <c r="BJ264" s="16" t="s">
        <v>88</v>
      </c>
      <c r="BK264" s="169">
        <f>ROUND(P264*H264,2)</f>
        <v>0</v>
      </c>
      <c r="BL264" s="16" t="s">
        <v>147</v>
      </c>
      <c r="BM264" s="168" t="s">
        <v>341</v>
      </c>
    </row>
    <row r="265" spans="2:47" s="1" customFormat="1" ht="12">
      <c r="B265" s="30"/>
      <c r="D265" s="170" t="s">
        <v>149</v>
      </c>
      <c r="F265" s="171" t="s">
        <v>340</v>
      </c>
      <c r="I265" s="89"/>
      <c r="J265" s="89"/>
      <c r="M265" s="30"/>
      <c r="N265" s="172"/>
      <c r="O265" s="52"/>
      <c r="P265" s="52"/>
      <c r="Q265" s="52"/>
      <c r="R265" s="52"/>
      <c r="S265" s="52"/>
      <c r="T265" s="52"/>
      <c r="U265" s="52"/>
      <c r="V265" s="52"/>
      <c r="W265" s="52"/>
      <c r="X265" s="53"/>
      <c r="AT265" s="16" t="s">
        <v>149</v>
      </c>
      <c r="AU265" s="16" t="s">
        <v>248</v>
      </c>
    </row>
    <row r="266" spans="2:47" s="1" customFormat="1" ht="19.5">
      <c r="B266" s="30"/>
      <c r="D266" s="170" t="s">
        <v>150</v>
      </c>
      <c r="F266" s="173" t="s">
        <v>342</v>
      </c>
      <c r="I266" s="89"/>
      <c r="J266" s="89"/>
      <c r="M266" s="30"/>
      <c r="N266" s="172"/>
      <c r="O266" s="52"/>
      <c r="P266" s="52"/>
      <c r="Q266" s="52"/>
      <c r="R266" s="52"/>
      <c r="S266" s="52"/>
      <c r="T266" s="52"/>
      <c r="U266" s="52"/>
      <c r="V266" s="52"/>
      <c r="W266" s="52"/>
      <c r="X266" s="53"/>
      <c r="AT266" s="16" t="s">
        <v>150</v>
      </c>
      <c r="AU266" s="16" t="s">
        <v>248</v>
      </c>
    </row>
    <row r="267" spans="2:51" s="13" customFormat="1" ht="12">
      <c r="B267" s="181"/>
      <c r="D267" s="170" t="s">
        <v>152</v>
      </c>
      <c r="E267" s="182" t="s">
        <v>1</v>
      </c>
      <c r="F267" s="183" t="s">
        <v>343</v>
      </c>
      <c r="H267" s="184">
        <v>3880.254</v>
      </c>
      <c r="I267" s="185"/>
      <c r="J267" s="185"/>
      <c r="M267" s="181"/>
      <c r="N267" s="186"/>
      <c r="O267" s="187"/>
      <c r="P267" s="187"/>
      <c r="Q267" s="187"/>
      <c r="R267" s="187"/>
      <c r="S267" s="187"/>
      <c r="T267" s="187"/>
      <c r="U267" s="187"/>
      <c r="V267" s="187"/>
      <c r="W267" s="187"/>
      <c r="X267" s="188"/>
      <c r="AT267" s="182" t="s">
        <v>152</v>
      </c>
      <c r="AU267" s="182" t="s">
        <v>248</v>
      </c>
      <c r="AV267" s="13" t="s">
        <v>90</v>
      </c>
      <c r="AW267" s="13" t="s">
        <v>4</v>
      </c>
      <c r="AX267" s="13" t="s">
        <v>88</v>
      </c>
      <c r="AY267" s="182" t="s">
        <v>140</v>
      </c>
    </row>
    <row r="268" spans="2:65" s="1" customFormat="1" ht="24" customHeight="1">
      <c r="B268" s="155"/>
      <c r="C268" s="156" t="s">
        <v>344</v>
      </c>
      <c r="D268" s="156" t="s">
        <v>143</v>
      </c>
      <c r="E268" s="157" t="s">
        <v>345</v>
      </c>
      <c r="F268" s="158" t="s">
        <v>346</v>
      </c>
      <c r="G268" s="159" t="s">
        <v>215</v>
      </c>
      <c r="H268" s="160">
        <v>23.296</v>
      </c>
      <c r="I268" s="161"/>
      <c r="J268" s="161"/>
      <c r="K268" s="162">
        <f>ROUND(P268*H268,2)</f>
        <v>0</v>
      </c>
      <c r="L268" s="158" t="s">
        <v>1</v>
      </c>
      <c r="M268" s="30"/>
      <c r="N268" s="163" t="s">
        <v>1</v>
      </c>
      <c r="O268" s="164" t="s">
        <v>43</v>
      </c>
      <c r="P268" s="165">
        <f>I268+J268</f>
        <v>0</v>
      </c>
      <c r="Q268" s="165">
        <f>ROUND(I268*H268,2)</f>
        <v>0</v>
      </c>
      <c r="R268" s="165">
        <f>ROUND(J268*H268,2)</f>
        <v>0</v>
      </c>
      <c r="S268" s="52"/>
      <c r="T268" s="166">
        <f>S268*H268</f>
        <v>0</v>
      </c>
      <c r="U268" s="166">
        <v>0</v>
      </c>
      <c r="V268" s="166">
        <f>U268*H268</f>
        <v>0</v>
      </c>
      <c r="W268" s="166">
        <v>0</v>
      </c>
      <c r="X268" s="167">
        <f>W268*H268</f>
        <v>0</v>
      </c>
      <c r="AR268" s="168" t="s">
        <v>147</v>
      </c>
      <c r="AT268" s="168" t="s">
        <v>143</v>
      </c>
      <c r="AU268" s="168" t="s">
        <v>248</v>
      </c>
      <c r="AY268" s="16" t="s">
        <v>140</v>
      </c>
      <c r="BE268" s="169">
        <f>IF(O268="základní",K268,0)</f>
        <v>0</v>
      </c>
      <c r="BF268" s="169">
        <f>IF(O268="snížená",K268,0)</f>
        <v>0</v>
      </c>
      <c r="BG268" s="169">
        <f>IF(O268="zákl. přenesená",K268,0)</f>
        <v>0</v>
      </c>
      <c r="BH268" s="169">
        <f>IF(O268="sníž. přenesená",K268,0)</f>
        <v>0</v>
      </c>
      <c r="BI268" s="169">
        <f>IF(O268="nulová",K268,0)</f>
        <v>0</v>
      </c>
      <c r="BJ268" s="16" t="s">
        <v>88</v>
      </c>
      <c r="BK268" s="169">
        <f>ROUND(P268*H268,2)</f>
        <v>0</v>
      </c>
      <c r="BL268" s="16" t="s">
        <v>147</v>
      </c>
      <c r="BM268" s="168" t="s">
        <v>347</v>
      </c>
    </row>
    <row r="269" spans="2:47" s="1" customFormat="1" ht="19.5">
      <c r="B269" s="30"/>
      <c r="D269" s="170" t="s">
        <v>149</v>
      </c>
      <c r="F269" s="171" t="s">
        <v>346</v>
      </c>
      <c r="I269" s="89"/>
      <c r="J269" s="89"/>
      <c r="M269" s="30"/>
      <c r="N269" s="172"/>
      <c r="O269" s="52"/>
      <c r="P269" s="52"/>
      <c r="Q269" s="52"/>
      <c r="R269" s="52"/>
      <c r="S269" s="52"/>
      <c r="T269" s="52"/>
      <c r="U269" s="52"/>
      <c r="V269" s="52"/>
      <c r="W269" s="52"/>
      <c r="X269" s="53"/>
      <c r="AT269" s="16" t="s">
        <v>149</v>
      </c>
      <c r="AU269" s="16" t="s">
        <v>248</v>
      </c>
    </row>
    <row r="270" spans="2:51" s="13" customFormat="1" ht="12">
      <c r="B270" s="181"/>
      <c r="D270" s="170" t="s">
        <v>152</v>
      </c>
      <c r="E270" s="182" t="s">
        <v>1</v>
      </c>
      <c r="F270" s="183" t="s">
        <v>348</v>
      </c>
      <c r="H270" s="184">
        <v>23.296</v>
      </c>
      <c r="I270" s="185"/>
      <c r="J270" s="185"/>
      <c r="M270" s="181"/>
      <c r="N270" s="186"/>
      <c r="O270" s="187"/>
      <c r="P270" s="187"/>
      <c r="Q270" s="187"/>
      <c r="R270" s="187"/>
      <c r="S270" s="187"/>
      <c r="T270" s="187"/>
      <c r="U270" s="187"/>
      <c r="V270" s="187"/>
      <c r="W270" s="187"/>
      <c r="X270" s="188"/>
      <c r="AT270" s="182" t="s">
        <v>152</v>
      </c>
      <c r="AU270" s="182" t="s">
        <v>248</v>
      </c>
      <c r="AV270" s="13" t="s">
        <v>90</v>
      </c>
      <c r="AW270" s="13" t="s">
        <v>4</v>
      </c>
      <c r="AX270" s="13" t="s">
        <v>80</v>
      </c>
      <c r="AY270" s="182" t="s">
        <v>140</v>
      </c>
    </row>
    <row r="271" spans="2:51" s="14" customFormat="1" ht="12">
      <c r="B271" s="189"/>
      <c r="D271" s="170" t="s">
        <v>152</v>
      </c>
      <c r="E271" s="190" t="s">
        <v>1</v>
      </c>
      <c r="F271" s="191" t="s">
        <v>155</v>
      </c>
      <c r="H271" s="192">
        <v>23.296</v>
      </c>
      <c r="I271" s="193"/>
      <c r="J271" s="193"/>
      <c r="M271" s="189"/>
      <c r="N271" s="194"/>
      <c r="O271" s="195"/>
      <c r="P271" s="195"/>
      <c r="Q271" s="195"/>
      <c r="R271" s="195"/>
      <c r="S271" s="195"/>
      <c r="T271" s="195"/>
      <c r="U271" s="195"/>
      <c r="V271" s="195"/>
      <c r="W271" s="195"/>
      <c r="X271" s="196"/>
      <c r="AT271" s="190" t="s">
        <v>152</v>
      </c>
      <c r="AU271" s="190" t="s">
        <v>248</v>
      </c>
      <c r="AV271" s="14" t="s">
        <v>147</v>
      </c>
      <c r="AW271" s="14" t="s">
        <v>4</v>
      </c>
      <c r="AX271" s="14" t="s">
        <v>88</v>
      </c>
      <c r="AY271" s="190" t="s">
        <v>140</v>
      </c>
    </row>
    <row r="272" spans="2:65" s="1" customFormat="1" ht="24" customHeight="1">
      <c r="B272" s="155"/>
      <c r="C272" s="156" t="s">
        <v>349</v>
      </c>
      <c r="D272" s="156" t="s">
        <v>143</v>
      </c>
      <c r="E272" s="157" t="s">
        <v>350</v>
      </c>
      <c r="F272" s="158" t="s">
        <v>351</v>
      </c>
      <c r="G272" s="159" t="s">
        <v>215</v>
      </c>
      <c r="H272" s="160">
        <v>229.715</v>
      </c>
      <c r="I272" s="161"/>
      <c r="J272" s="161"/>
      <c r="K272" s="162">
        <f>ROUND(P272*H272,2)</f>
        <v>0</v>
      </c>
      <c r="L272" s="158" t="s">
        <v>187</v>
      </c>
      <c r="M272" s="30"/>
      <c r="N272" s="163" t="s">
        <v>1</v>
      </c>
      <c r="O272" s="164" t="s">
        <v>43</v>
      </c>
      <c r="P272" s="165">
        <f>I272+J272</f>
        <v>0</v>
      </c>
      <c r="Q272" s="165">
        <f>ROUND(I272*H272,2)</f>
        <v>0</v>
      </c>
      <c r="R272" s="165">
        <f>ROUND(J272*H272,2)</f>
        <v>0</v>
      </c>
      <c r="S272" s="52"/>
      <c r="T272" s="166">
        <f>S272*H272</f>
        <v>0</v>
      </c>
      <c r="U272" s="166">
        <v>0</v>
      </c>
      <c r="V272" s="166">
        <f>U272*H272</f>
        <v>0</v>
      </c>
      <c r="W272" s="166">
        <v>0</v>
      </c>
      <c r="X272" s="167">
        <f>W272*H272</f>
        <v>0</v>
      </c>
      <c r="AR272" s="168" t="s">
        <v>147</v>
      </c>
      <c r="AT272" s="168" t="s">
        <v>143</v>
      </c>
      <c r="AU272" s="168" t="s">
        <v>248</v>
      </c>
      <c r="AY272" s="16" t="s">
        <v>140</v>
      </c>
      <c r="BE272" s="169">
        <f>IF(O272="základní",K272,0)</f>
        <v>0</v>
      </c>
      <c r="BF272" s="169">
        <f>IF(O272="snížená",K272,0)</f>
        <v>0</v>
      </c>
      <c r="BG272" s="169">
        <f>IF(O272="zákl. přenesená",K272,0)</f>
        <v>0</v>
      </c>
      <c r="BH272" s="169">
        <f>IF(O272="sníž. přenesená",K272,0)</f>
        <v>0</v>
      </c>
      <c r="BI272" s="169">
        <f>IF(O272="nulová",K272,0)</f>
        <v>0</v>
      </c>
      <c r="BJ272" s="16" t="s">
        <v>88</v>
      </c>
      <c r="BK272" s="169">
        <f>ROUND(P272*H272,2)</f>
        <v>0</v>
      </c>
      <c r="BL272" s="16" t="s">
        <v>147</v>
      </c>
      <c r="BM272" s="168" t="s">
        <v>352</v>
      </c>
    </row>
    <row r="273" spans="2:47" s="1" customFormat="1" ht="19.5">
      <c r="B273" s="30"/>
      <c r="D273" s="170" t="s">
        <v>149</v>
      </c>
      <c r="F273" s="171" t="s">
        <v>353</v>
      </c>
      <c r="I273" s="89"/>
      <c r="J273" s="89"/>
      <c r="M273" s="30"/>
      <c r="N273" s="172"/>
      <c r="O273" s="52"/>
      <c r="P273" s="52"/>
      <c r="Q273" s="52"/>
      <c r="R273" s="52"/>
      <c r="S273" s="52"/>
      <c r="T273" s="52"/>
      <c r="U273" s="52"/>
      <c r="V273" s="52"/>
      <c r="W273" s="52"/>
      <c r="X273" s="53"/>
      <c r="AT273" s="16" t="s">
        <v>149</v>
      </c>
      <c r="AU273" s="16" t="s">
        <v>248</v>
      </c>
    </row>
    <row r="274" spans="2:51" s="13" customFormat="1" ht="12">
      <c r="B274" s="181"/>
      <c r="D274" s="170" t="s">
        <v>152</v>
      </c>
      <c r="E274" s="182" t="s">
        <v>1</v>
      </c>
      <c r="F274" s="183" t="s">
        <v>354</v>
      </c>
      <c r="H274" s="184">
        <v>229.715</v>
      </c>
      <c r="I274" s="185"/>
      <c r="J274" s="185"/>
      <c r="M274" s="181"/>
      <c r="N274" s="186"/>
      <c r="O274" s="187"/>
      <c r="P274" s="187"/>
      <c r="Q274" s="187"/>
      <c r="R274" s="187"/>
      <c r="S274" s="187"/>
      <c r="T274" s="187"/>
      <c r="U274" s="187"/>
      <c r="V274" s="187"/>
      <c r="W274" s="187"/>
      <c r="X274" s="188"/>
      <c r="AT274" s="182" t="s">
        <v>152</v>
      </c>
      <c r="AU274" s="182" t="s">
        <v>248</v>
      </c>
      <c r="AV274" s="13" t="s">
        <v>90</v>
      </c>
      <c r="AW274" s="13" t="s">
        <v>4</v>
      </c>
      <c r="AX274" s="13" t="s">
        <v>80</v>
      </c>
      <c r="AY274" s="182" t="s">
        <v>140</v>
      </c>
    </row>
    <row r="275" spans="2:51" s="14" customFormat="1" ht="12">
      <c r="B275" s="189"/>
      <c r="D275" s="170" t="s">
        <v>152</v>
      </c>
      <c r="E275" s="190" t="s">
        <v>1</v>
      </c>
      <c r="F275" s="191" t="s">
        <v>155</v>
      </c>
      <c r="H275" s="192">
        <v>229.715</v>
      </c>
      <c r="I275" s="193"/>
      <c r="J275" s="193"/>
      <c r="M275" s="189"/>
      <c r="N275" s="194"/>
      <c r="O275" s="195"/>
      <c r="P275" s="195"/>
      <c r="Q275" s="195"/>
      <c r="R275" s="195"/>
      <c r="S275" s="195"/>
      <c r="T275" s="195"/>
      <c r="U275" s="195"/>
      <c r="V275" s="195"/>
      <c r="W275" s="195"/>
      <c r="X275" s="196"/>
      <c r="AT275" s="190" t="s">
        <v>152</v>
      </c>
      <c r="AU275" s="190" t="s">
        <v>248</v>
      </c>
      <c r="AV275" s="14" t="s">
        <v>147</v>
      </c>
      <c r="AW275" s="14" t="s">
        <v>4</v>
      </c>
      <c r="AX275" s="14" t="s">
        <v>88</v>
      </c>
      <c r="AY275" s="190" t="s">
        <v>140</v>
      </c>
    </row>
    <row r="276" spans="2:65" s="1" customFormat="1" ht="24" customHeight="1">
      <c r="B276" s="155"/>
      <c r="C276" s="156" t="s">
        <v>355</v>
      </c>
      <c r="D276" s="156" t="s">
        <v>143</v>
      </c>
      <c r="E276" s="157" t="s">
        <v>356</v>
      </c>
      <c r="F276" s="158" t="s">
        <v>357</v>
      </c>
      <c r="G276" s="159" t="s">
        <v>215</v>
      </c>
      <c r="H276" s="160">
        <v>23.015</v>
      </c>
      <c r="I276" s="161"/>
      <c r="J276" s="161"/>
      <c r="K276" s="162">
        <f>ROUND(P276*H276,2)</f>
        <v>0</v>
      </c>
      <c r="L276" s="158" t="s">
        <v>187</v>
      </c>
      <c r="M276" s="30"/>
      <c r="N276" s="163" t="s">
        <v>1</v>
      </c>
      <c r="O276" s="164" t="s">
        <v>43</v>
      </c>
      <c r="P276" s="165">
        <f>I276+J276</f>
        <v>0</v>
      </c>
      <c r="Q276" s="165">
        <f>ROUND(I276*H276,2)</f>
        <v>0</v>
      </c>
      <c r="R276" s="165">
        <f>ROUND(J276*H276,2)</f>
        <v>0</v>
      </c>
      <c r="S276" s="52"/>
      <c r="T276" s="166">
        <f>S276*H276</f>
        <v>0</v>
      </c>
      <c r="U276" s="166">
        <v>0</v>
      </c>
      <c r="V276" s="166">
        <f>U276*H276</f>
        <v>0</v>
      </c>
      <c r="W276" s="166">
        <v>0</v>
      </c>
      <c r="X276" s="167">
        <f>W276*H276</f>
        <v>0</v>
      </c>
      <c r="AR276" s="168" t="s">
        <v>147</v>
      </c>
      <c r="AT276" s="168" t="s">
        <v>143</v>
      </c>
      <c r="AU276" s="168" t="s">
        <v>248</v>
      </c>
      <c r="AY276" s="16" t="s">
        <v>140</v>
      </c>
      <c r="BE276" s="169">
        <f>IF(O276="základní",K276,0)</f>
        <v>0</v>
      </c>
      <c r="BF276" s="169">
        <f>IF(O276="snížená",K276,0)</f>
        <v>0</v>
      </c>
      <c r="BG276" s="169">
        <f>IF(O276="zákl. přenesená",K276,0)</f>
        <v>0</v>
      </c>
      <c r="BH276" s="169">
        <f>IF(O276="sníž. přenesená",K276,0)</f>
        <v>0</v>
      </c>
      <c r="BI276" s="169">
        <f>IF(O276="nulová",K276,0)</f>
        <v>0</v>
      </c>
      <c r="BJ276" s="16" t="s">
        <v>88</v>
      </c>
      <c r="BK276" s="169">
        <f>ROUND(P276*H276,2)</f>
        <v>0</v>
      </c>
      <c r="BL276" s="16" t="s">
        <v>147</v>
      </c>
      <c r="BM276" s="168" t="s">
        <v>358</v>
      </c>
    </row>
    <row r="277" spans="2:47" s="1" customFormat="1" ht="19.5">
      <c r="B277" s="30"/>
      <c r="D277" s="170" t="s">
        <v>149</v>
      </c>
      <c r="F277" s="171" t="s">
        <v>359</v>
      </c>
      <c r="I277" s="89"/>
      <c r="J277" s="89"/>
      <c r="M277" s="30"/>
      <c r="N277" s="172"/>
      <c r="O277" s="52"/>
      <c r="P277" s="52"/>
      <c r="Q277" s="52"/>
      <c r="R277" s="52"/>
      <c r="S277" s="52"/>
      <c r="T277" s="52"/>
      <c r="U277" s="52"/>
      <c r="V277" s="52"/>
      <c r="W277" s="52"/>
      <c r="X277" s="53"/>
      <c r="AT277" s="16" t="s">
        <v>149</v>
      </c>
      <c r="AU277" s="16" t="s">
        <v>248</v>
      </c>
    </row>
    <row r="278" spans="2:51" s="13" customFormat="1" ht="12">
      <c r="B278" s="181"/>
      <c r="D278" s="170" t="s">
        <v>152</v>
      </c>
      <c r="E278" s="182" t="s">
        <v>1</v>
      </c>
      <c r="F278" s="183" t="s">
        <v>360</v>
      </c>
      <c r="H278" s="184">
        <v>23.015</v>
      </c>
      <c r="I278" s="185"/>
      <c r="J278" s="185"/>
      <c r="M278" s="181"/>
      <c r="N278" s="186"/>
      <c r="O278" s="187"/>
      <c r="P278" s="187"/>
      <c r="Q278" s="187"/>
      <c r="R278" s="187"/>
      <c r="S278" s="187"/>
      <c r="T278" s="187"/>
      <c r="U278" s="187"/>
      <c r="V278" s="187"/>
      <c r="W278" s="187"/>
      <c r="X278" s="188"/>
      <c r="AT278" s="182" t="s">
        <v>152</v>
      </c>
      <c r="AU278" s="182" t="s">
        <v>248</v>
      </c>
      <c r="AV278" s="13" t="s">
        <v>90</v>
      </c>
      <c r="AW278" s="13" t="s">
        <v>4</v>
      </c>
      <c r="AX278" s="13" t="s">
        <v>80</v>
      </c>
      <c r="AY278" s="182" t="s">
        <v>140</v>
      </c>
    </row>
    <row r="279" spans="2:51" s="14" customFormat="1" ht="12">
      <c r="B279" s="189"/>
      <c r="D279" s="170" t="s">
        <v>152</v>
      </c>
      <c r="E279" s="190" t="s">
        <v>1</v>
      </c>
      <c r="F279" s="191" t="s">
        <v>155</v>
      </c>
      <c r="H279" s="192">
        <v>23.015</v>
      </c>
      <c r="I279" s="193"/>
      <c r="J279" s="193"/>
      <c r="M279" s="189"/>
      <c r="N279" s="194"/>
      <c r="O279" s="195"/>
      <c r="P279" s="195"/>
      <c r="Q279" s="195"/>
      <c r="R279" s="195"/>
      <c r="S279" s="195"/>
      <c r="T279" s="195"/>
      <c r="U279" s="195"/>
      <c r="V279" s="195"/>
      <c r="W279" s="195"/>
      <c r="X279" s="196"/>
      <c r="AT279" s="190" t="s">
        <v>152</v>
      </c>
      <c r="AU279" s="190" t="s">
        <v>248</v>
      </c>
      <c r="AV279" s="14" t="s">
        <v>147</v>
      </c>
      <c r="AW279" s="14" t="s">
        <v>4</v>
      </c>
      <c r="AX279" s="14" t="s">
        <v>88</v>
      </c>
      <c r="AY279" s="190" t="s">
        <v>140</v>
      </c>
    </row>
    <row r="280" spans="2:65" s="1" customFormat="1" ht="36" customHeight="1">
      <c r="B280" s="155"/>
      <c r="C280" s="156" t="s">
        <v>361</v>
      </c>
      <c r="D280" s="156" t="s">
        <v>143</v>
      </c>
      <c r="E280" s="157" t="s">
        <v>362</v>
      </c>
      <c r="F280" s="158" t="s">
        <v>363</v>
      </c>
      <c r="G280" s="159" t="s">
        <v>215</v>
      </c>
      <c r="H280" s="160">
        <v>0.875</v>
      </c>
      <c r="I280" s="161"/>
      <c r="J280" s="161"/>
      <c r="K280" s="162">
        <f>ROUND(P280*H280,2)</f>
        <v>0</v>
      </c>
      <c r="L280" s="158" t="s">
        <v>364</v>
      </c>
      <c r="M280" s="30"/>
      <c r="N280" s="163" t="s">
        <v>1</v>
      </c>
      <c r="O280" s="164" t="s">
        <v>43</v>
      </c>
      <c r="P280" s="165">
        <f>I280+J280</f>
        <v>0</v>
      </c>
      <c r="Q280" s="165">
        <f>ROUND(I280*H280,2)</f>
        <v>0</v>
      </c>
      <c r="R280" s="165">
        <f>ROUND(J280*H280,2)</f>
        <v>0</v>
      </c>
      <c r="S280" s="52"/>
      <c r="T280" s="166">
        <f>S280*H280</f>
        <v>0</v>
      </c>
      <c r="U280" s="166">
        <v>0</v>
      </c>
      <c r="V280" s="166">
        <f>U280*H280</f>
        <v>0</v>
      </c>
      <c r="W280" s="166">
        <v>0</v>
      </c>
      <c r="X280" s="167">
        <f>W280*H280</f>
        <v>0</v>
      </c>
      <c r="AR280" s="168" t="s">
        <v>147</v>
      </c>
      <c r="AT280" s="168" t="s">
        <v>143</v>
      </c>
      <c r="AU280" s="168" t="s">
        <v>248</v>
      </c>
      <c r="AY280" s="16" t="s">
        <v>140</v>
      </c>
      <c r="BE280" s="169">
        <f>IF(O280="základní",K280,0)</f>
        <v>0</v>
      </c>
      <c r="BF280" s="169">
        <f>IF(O280="snížená",K280,0)</f>
        <v>0</v>
      </c>
      <c r="BG280" s="169">
        <f>IF(O280="zákl. přenesená",K280,0)</f>
        <v>0</v>
      </c>
      <c r="BH280" s="169">
        <f>IF(O280="sníž. přenesená",K280,0)</f>
        <v>0</v>
      </c>
      <c r="BI280" s="169">
        <f>IF(O280="nulová",K280,0)</f>
        <v>0</v>
      </c>
      <c r="BJ280" s="16" t="s">
        <v>88</v>
      </c>
      <c r="BK280" s="169">
        <f>ROUND(P280*H280,2)</f>
        <v>0</v>
      </c>
      <c r="BL280" s="16" t="s">
        <v>147</v>
      </c>
      <c r="BM280" s="168" t="s">
        <v>365</v>
      </c>
    </row>
    <row r="281" spans="2:47" s="1" customFormat="1" ht="29.25">
      <c r="B281" s="30"/>
      <c r="D281" s="170" t="s">
        <v>149</v>
      </c>
      <c r="F281" s="171" t="s">
        <v>366</v>
      </c>
      <c r="I281" s="89"/>
      <c r="J281" s="89"/>
      <c r="M281" s="30"/>
      <c r="N281" s="172"/>
      <c r="O281" s="52"/>
      <c r="P281" s="52"/>
      <c r="Q281" s="52"/>
      <c r="R281" s="52"/>
      <c r="S281" s="52"/>
      <c r="T281" s="52"/>
      <c r="U281" s="52"/>
      <c r="V281" s="52"/>
      <c r="W281" s="52"/>
      <c r="X281" s="53"/>
      <c r="AT281" s="16" t="s">
        <v>149</v>
      </c>
      <c r="AU281" s="16" t="s">
        <v>248</v>
      </c>
    </row>
    <row r="282" spans="2:51" s="13" customFormat="1" ht="12">
      <c r="B282" s="181"/>
      <c r="D282" s="170" t="s">
        <v>152</v>
      </c>
      <c r="E282" s="182" t="s">
        <v>1</v>
      </c>
      <c r="F282" s="183" t="s">
        <v>367</v>
      </c>
      <c r="H282" s="184">
        <v>0.875</v>
      </c>
      <c r="I282" s="185"/>
      <c r="J282" s="185"/>
      <c r="M282" s="181"/>
      <c r="N282" s="186"/>
      <c r="O282" s="187"/>
      <c r="P282" s="187"/>
      <c r="Q282" s="187"/>
      <c r="R282" s="187"/>
      <c r="S282" s="187"/>
      <c r="T282" s="187"/>
      <c r="U282" s="187"/>
      <c r="V282" s="187"/>
      <c r="W282" s="187"/>
      <c r="X282" s="188"/>
      <c r="AT282" s="182" t="s">
        <v>152</v>
      </c>
      <c r="AU282" s="182" t="s">
        <v>248</v>
      </c>
      <c r="AV282" s="13" t="s">
        <v>90</v>
      </c>
      <c r="AW282" s="13" t="s">
        <v>4</v>
      </c>
      <c r="AX282" s="13" t="s">
        <v>80</v>
      </c>
      <c r="AY282" s="182" t="s">
        <v>140</v>
      </c>
    </row>
    <row r="283" spans="2:51" s="14" customFormat="1" ht="12">
      <c r="B283" s="189"/>
      <c r="D283" s="170" t="s">
        <v>152</v>
      </c>
      <c r="E283" s="190" t="s">
        <v>1</v>
      </c>
      <c r="F283" s="191" t="s">
        <v>155</v>
      </c>
      <c r="H283" s="192">
        <v>0.875</v>
      </c>
      <c r="I283" s="193"/>
      <c r="J283" s="193"/>
      <c r="M283" s="189"/>
      <c r="N283" s="194"/>
      <c r="O283" s="195"/>
      <c r="P283" s="195"/>
      <c r="Q283" s="195"/>
      <c r="R283" s="195"/>
      <c r="S283" s="195"/>
      <c r="T283" s="195"/>
      <c r="U283" s="195"/>
      <c r="V283" s="195"/>
      <c r="W283" s="195"/>
      <c r="X283" s="196"/>
      <c r="AT283" s="190" t="s">
        <v>152</v>
      </c>
      <c r="AU283" s="190" t="s">
        <v>248</v>
      </c>
      <c r="AV283" s="14" t="s">
        <v>147</v>
      </c>
      <c r="AW283" s="14" t="s">
        <v>4</v>
      </c>
      <c r="AX283" s="14" t="s">
        <v>88</v>
      </c>
      <c r="AY283" s="190" t="s">
        <v>140</v>
      </c>
    </row>
    <row r="284" spans="2:63" s="11" customFormat="1" ht="22.9" customHeight="1">
      <c r="B284" s="141"/>
      <c r="D284" s="142" t="s">
        <v>79</v>
      </c>
      <c r="E284" s="153" t="s">
        <v>368</v>
      </c>
      <c r="F284" s="153" t="s">
        <v>369</v>
      </c>
      <c r="I284" s="144"/>
      <c r="J284" s="144"/>
      <c r="K284" s="154">
        <f>BK284</f>
        <v>0</v>
      </c>
      <c r="M284" s="141"/>
      <c r="N284" s="146"/>
      <c r="O284" s="147"/>
      <c r="P284" s="147"/>
      <c r="Q284" s="148">
        <f>SUM(Q285:Q324)</f>
        <v>0</v>
      </c>
      <c r="R284" s="148">
        <f>SUM(R285:R324)</f>
        <v>0</v>
      </c>
      <c r="S284" s="147"/>
      <c r="T284" s="149">
        <f>SUM(T285:T324)</f>
        <v>0</v>
      </c>
      <c r="U284" s="147"/>
      <c r="V284" s="149">
        <f>SUM(V285:V324)</f>
        <v>67.702335</v>
      </c>
      <c r="W284" s="147"/>
      <c r="X284" s="150">
        <f>SUM(X285:X324)</f>
        <v>0</v>
      </c>
      <c r="AR284" s="142" t="s">
        <v>88</v>
      </c>
      <c r="AT284" s="151" t="s">
        <v>79</v>
      </c>
      <c r="AU284" s="151" t="s">
        <v>88</v>
      </c>
      <c r="AY284" s="142" t="s">
        <v>140</v>
      </c>
      <c r="BK284" s="152">
        <f>SUM(BK285:BK324)</f>
        <v>0</v>
      </c>
    </row>
    <row r="285" spans="2:65" s="1" customFormat="1" ht="24" customHeight="1">
      <c r="B285" s="155"/>
      <c r="C285" s="156" t="s">
        <v>370</v>
      </c>
      <c r="D285" s="156" t="s">
        <v>143</v>
      </c>
      <c r="E285" s="157" t="s">
        <v>371</v>
      </c>
      <c r="F285" s="158" t="s">
        <v>372</v>
      </c>
      <c r="G285" s="159" t="s">
        <v>146</v>
      </c>
      <c r="H285" s="160">
        <v>285.67</v>
      </c>
      <c r="I285" s="161"/>
      <c r="J285" s="161"/>
      <c r="K285" s="162">
        <f>ROUND(P285*H285,2)</f>
        <v>0</v>
      </c>
      <c r="L285" s="158" t="s">
        <v>187</v>
      </c>
      <c r="M285" s="30"/>
      <c r="N285" s="163" t="s">
        <v>1</v>
      </c>
      <c r="O285" s="164" t="s">
        <v>43</v>
      </c>
      <c r="P285" s="165">
        <f>I285+J285</f>
        <v>0</v>
      </c>
      <c r="Q285" s="165">
        <f>ROUND(I285*H285,2)</f>
        <v>0</v>
      </c>
      <c r="R285" s="165">
        <f>ROUND(J285*H285,2)</f>
        <v>0</v>
      </c>
      <c r="S285" s="52"/>
      <c r="T285" s="166">
        <f>S285*H285</f>
        <v>0</v>
      </c>
      <c r="U285" s="166">
        <v>0</v>
      </c>
      <c r="V285" s="166">
        <f>U285*H285</f>
        <v>0</v>
      </c>
      <c r="W285" s="166">
        <v>0</v>
      </c>
      <c r="X285" s="167">
        <f>W285*H285</f>
        <v>0</v>
      </c>
      <c r="AR285" s="168" t="s">
        <v>147</v>
      </c>
      <c r="AT285" s="168" t="s">
        <v>143</v>
      </c>
      <c r="AU285" s="168" t="s">
        <v>90</v>
      </c>
      <c r="AY285" s="16" t="s">
        <v>140</v>
      </c>
      <c r="BE285" s="169">
        <f>IF(O285="základní",K285,0)</f>
        <v>0</v>
      </c>
      <c r="BF285" s="169">
        <f>IF(O285="snížená",K285,0)</f>
        <v>0</v>
      </c>
      <c r="BG285" s="169">
        <f>IF(O285="zákl. přenesená",K285,0)</f>
        <v>0</v>
      </c>
      <c r="BH285" s="169">
        <f>IF(O285="sníž. přenesená",K285,0)</f>
        <v>0</v>
      </c>
      <c r="BI285" s="169">
        <f>IF(O285="nulová",K285,0)</f>
        <v>0</v>
      </c>
      <c r="BJ285" s="16" t="s">
        <v>88</v>
      </c>
      <c r="BK285" s="169">
        <f>ROUND(P285*H285,2)</f>
        <v>0</v>
      </c>
      <c r="BL285" s="16" t="s">
        <v>147</v>
      </c>
      <c r="BM285" s="168" t="s">
        <v>373</v>
      </c>
    </row>
    <row r="286" spans="2:47" s="1" customFormat="1" ht="29.25">
      <c r="B286" s="30"/>
      <c r="D286" s="170" t="s">
        <v>149</v>
      </c>
      <c r="F286" s="171" t="s">
        <v>374</v>
      </c>
      <c r="I286" s="89"/>
      <c r="J286" s="89"/>
      <c r="M286" s="30"/>
      <c r="N286" s="172"/>
      <c r="O286" s="52"/>
      <c r="P286" s="52"/>
      <c r="Q286" s="52"/>
      <c r="R286" s="52"/>
      <c r="S286" s="52"/>
      <c r="T286" s="52"/>
      <c r="U286" s="52"/>
      <c r="V286" s="52"/>
      <c r="W286" s="52"/>
      <c r="X286" s="53"/>
      <c r="AT286" s="16" t="s">
        <v>149</v>
      </c>
      <c r="AU286" s="16" t="s">
        <v>90</v>
      </c>
    </row>
    <row r="287" spans="2:47" s="1" customFormat="1" ht="29.25">
      <c r="B287" s="30"/>
      <c r="D287" s="170" t="s">
        <v>150</v>
      </c>
      <c r="F287" s="173" t="s">
        <v>375</v>
      </c>
      <c r="I287" s="89"/>
      <c r="J287" s="89"/>
      <c r="M287" s="30"/>
      <c r="N287" s="172"/>
      <c r="O287" s="52"/>
      <c r="P287" s="52"/>
      <c r="Q287" s="52"/>
      <c r="R287" s="52"/>
      <c r="S287" s="52"/>
      <c r="T287" s="52"/>
      <c r="U287" s="52"/>
      <c r="V287" s="52"/>
      <c r="W287" s="52"/>
      <c r="X287" s="53"/>
      <c r="AT287" s="16" t="s">
        <v>150</v>
      </c>
      <c r="AU287" s="16" t="s">
        <v>90</v>
      </c>
    </row>
    <row r="288" spans="2:51" s="12" customFormat="1" ht="12">
      <c r="B288" s="174"/>
      <c r="D288" s="170" t="s">
        <v>152</v>
      </c>
      <c r="E288" s="175" t="s">
        <v>1</v>
      </c>
      <c r="F288" s="176" t="s">
        <v>153</v>
      </c>
      <c r="H288" s="175" t="s">
        <v>1</v>
      </c>
      <c r="I288" s="177"/>
      <c r="J288" s="177"/>
      <c r="M288" s="174"/>
      <c r="N288" s="178"/>
      <c r="O288" s="179"/>
      <c r="P288" s="179"/>
      <c r="Q288" s="179"/>
      <c r="R288" s="179"/>
      <c r="S288" s="179"/>
      <c r="T288" s="179"/>
      <c r="U288" s="179"/>
      <c r="V288" s="179"/>
      <c r="W288" s="179"/>
      <c r="X288" s="180"/>
      <c r="AT288" s="175" t="s">
        <v>152</v>
      </c>
      <c r="AU288" s="175" t="s">
        <v>90</v>
      </c>
      <c r="AV288" s="12" t="s">
        <v>88</v>
      </c>
      <c r="AW288" s="12" t="s">
        <v>4</v>
      </c>
      <c r="AX288" s="12" t="s">
        <v>80</v>
      </c>
      <c r="AY288" s="175" t="s">
        <v>140</v>
      </c>
    </row>
    <row r="289" spans="2:51" s="12" customFormat="1" ht="12">
      <c r="B289" s="174"/>
      <c r="D289" s="170" t="s">
        <v>152</v>
      </c>
      <c r="E289" s="175" t="s">
        <v>1</v>
      </c>
      <c r="F289" s="176" t="s">
        <v>376</v>
      </c>
      <c r="H289" s="175" t="s">
        <v>1</v>
      </c>
      <c r="I289" s="177"/>
      <c r="J289" s="177"/>
      <c r="M289" s="174"/>
      <c r="N289" s="178"/>
      <c r="O289" s="179"/>
      <c r="P289" s="179"/>
      <c r="Q289" s="179"/>
      <c r="R289" s="179"/>
      <c r="S289" s="179"/>
      <c r="T289" s="179"/>
      <c r="U289" s="179"/>
      <c r="V289" s="179"/>
      <c r="W289" s="179"/>
      <c r="X289" s="180"/>
      <c r="AT289" s="175" t="s">
        <v>152</v>
      </c>
      <c r="AU289" s="175" t="s">
        <v>90</v>
      </c>
      <c r="AV289" s="12" t="s">
        <v>88</v>
      </c>
      <c r="AW289" s="12" t="s">
        <v>4</v>
      </c>
      <c r="AX289" s="12" t="s">
        <v>80</v>
      </c>
      <c r="AY289" s="175" t="s">
        <v>140</v>
      </c>
    </row>
    <row r="290" spans="2:51" s="13" customFormat="1" ht="12">
      <c r="B290" s="181"/>
      <c r="D290" s="170" t="s">
        <v>152</v>
      </c>
      <c r="E290" s="182" t="s">
        <v>1</v>
      </c>
      <c r="F290" s="183" t="s">
        <v>377</v>
      </c>
      <c r="H290" s="184">
        <v>285.67</v>
      </c>
      <c r="I290" s="185"/>
      <c r="J290" s="185"/>
      <c r="M290" s="181"/>
      <c r="N290" s="186"/>
      <c r="O290" s="187"/>
      <c r="P290" s="187"/>
      <c r="Q290" s="187"/>
      <c r="R290" s="187"/>
      <c r="S290" s="187"/>
      <c r="T290" s="187"/>
      <c r="U290" s="187"/>
      <c r="V290" s="187"/>
      <c r="W290" s="187"/>
      <c r="X290" s="188"/>
      <c r="AT290" s="182" t="s">
        <v>152</v>
      </c>
      <c r="AU290" s="182" t="s">
        <v>90</v>
      </c>
      <c r="AV290" s="13" t="s">
        <v>90</v>
      </c>
      <c r="AW290" s="13" t="s">
        <v>4</v>
      </c>
      <c r="AX290" s="13" t="s">
        <v>80</v>
      </c>
      <c r="AY290" s="182" t="s">
        <v>140</v>
      </c>
    </row>
    <row r="291" spans="2:65" s="1" customFormat="1" ht="24" customHeight="1">
      <c r="B291" s="155"/>
      <c r="C291" s="156" t="s">
        <v>378</v>
      </c>
      <c r="D291" s="156" t="s">
        <v>143</v>
      </c>
      <c r="E291" s="157" t="s">
        <v>200</v>
      </c>
      <c r="F291" s="158" t="s">
        <v>201</v>
      </c>
      <c r="G291" s="159" t="s">
        <v>146</v>
      </c>
      <c r="H291" s="160">
        <v>285.67</v>
      </c>
      <c r="I291" s="161"/>
      <c r="J291" s="161"/>
      <c r="K291" s="162">
        <f>ROUND(P291*H291,2)</f>
        <v>0</v>
      </c>
      <c r="L291" s="158" t="s">
        <v>187</v>
      </c>
      <c r="M291" s="30"/>
      <c r="N291" s="163" t="s">
        <v>1</v>
      </c>
      <c r="O291" s="164" t="s">
        <v>43</v>
      </c>
      <c r="P291" s="165">
        <f>I291+J291</f>
        <v>0</v>
      </c>
      <c r="Q291" s="165">
        <f>ROUND(I291*H291,2)</f>
        <v>0</v>
      </c>
      <c r="R291" s="165">
        <f>ROUND(J291*H291,2)</f>
        <v>0</v>
      </c>
      <c r="S291" s="52"/>
      <c r="T291" s="166">
        <f>S291*H291</f>
        <v>0</v>
      </c>
      <c r="U291" s="166">
        <v>0</v>
      </c>
      <c r="V291" s="166">
        <f>U291*H291</f>
        <v>0</v>
      </c>
      <c r="W291" s="166">
        <v>0</v>
      </c>
      <c r="X291" s="167">
        <f>W291*H291</f>
        <v>0</v>
      </c>
      <c r="AR291" s="168" t="s">
        <v>147</v>
      </c>
      <c r="AT291" s="168" t="s">
        <v>143</v>
      </c>
      <c r="AU291" s="168" t="s">
        <v>90</v>
      </c>
      <c r="AY291" s="16" t="s">
        <v>140</v>
      </c>
      <c r="BE291" s="169">
        <f>IF(O291="základní",K291,0)</f>
        <v>0</v>
      </c>
      <c r="BF291" s="169">
        <f>IF(O291="snížená",K291,0)</f>
        <v>0</v>
      </c>
      <c r="BG291" s="169">
        <f>IF(O291="zákl. přenesená",K291,0)</f>
        <v>0</v>
      </c>
      <c r="BH291" s="169">
        <f>IF(O291="sníž. přenesená",K291,0)</f>
        <v>0</v>
      </c>
      <c r="BI291" s="169">
        <f>IF(O291="nulová",K291,0)</f>
        <v>0</v>
      </c>
      <c r="BJ291" s="16" t="s">
        <v>88</v>
      </c>
      <c r="BK291" s="169">
        <f>ROUND(P291*H291,2)</f>
        <v>0</v>
      </c>
      <c r="BL291" s="16" t="s">
        <v>147</v>
      </c>
      <c r="BM291" s="168" t="s">
        <v>379</v>
      </c>
    </row>
    <row r="292" spans="2:47" s="1" customFormat="1" ht="39">
      <c r="B292" s="30"/>
      <c r="D292" s="170" t="s">
        <v>149</v>
      </c>
      <c r="F292" s="171" t="s">
        <v>203</v>
      </c>
      <c r="I292" s="89"/>
      <c r="J292" s="89"/>
      <c r="M292" s="30"/>
      <c r="N292" s="172"/>
      <c r="O292" s="52"/>
      <c r="P292" s="52"/>
      <c r="Q292" s="52"/>
      <c r="R292" s="52"/>
      <c r="S292" s="52"/>
      <c r="T292" s="52"/>
      <c r="U292" s="52"/>
      <c r="V292" s="52"/>
      <c r="W292" s="52"/>
      <c r="X292" s="53"/>
      <c r="AT292" s="16" t="s">
        <v>149</v>
      </c>
      <c r="AU292" s="16" t="s">
        <v>90</v>
      </c>
    </row>
    <row r="293" spans="2:47" s="1" customFormat="1" ht="19.5">
      <c r="B293" s="30"/>
      <c r="D293" s="170" t="s">
        <v>150</v>
      </c>
      <c r="F293" s="173" t="s">
        <v>380</v>
      </c>
      <c r="I293" s="89"/>
      <c r="J293" s="89"/>
      <c r="M293" s="30"/>
      <c r="N293" s="172"/>
      <c r="O293" s="52"/>
      <c r="P293" s="52"/>
      <c r="Q293" s="52"/>
      <c r="R293" s="52"/>
      <c r="S293" s="52"/>
      <c r="T293" s="52"/>
      <c r="U293" s="52"/>
      <c r="V293" s="52"/>
      <c r="W293" s="52"/>
      <c r="X293" s="53"/>
      <c r="AT293" s="16" t="s">
        <v>150</v>
      </c>
      <c r="AU293" s="16" t="s">
        <v>90</v>
      </c>
    </row>
    <row r="294" spans="2:65" s="1" customFormat="1" ht="24" customHeight="1">
      <c r="B294" s="155"/>
      <c r="C294" s="156" t="s">
        <v>381</v>
      </c>
      <c r="D294" s="156" t="s">
        <v>143</v>
      </c>
      <c r="E294" s="157" t="s">
        <v>207</v>
      </c>
      <c r="F294" s="158" t="s">
        <v>208</v>
      </c>
      <c r="G294" s="159" t="s">
        <v>146</v>
      </c>
      <c r="H294" s="160">
        <v>3999.38</v>
      </c>
      <c r="I294" s="161"/>
      <c r="J294" s="161"/>
      <c r="K294" s="162">
        <f>ROUND(P294*H294,2)</f>
        <v>0</v>
      </c>
      <c r="L294" s="158" t="s">
        <v>1</v>
      </c>
      <c r="M294" s="30"/>
      <c r="N294" s="163" t="s">
        <v>1</v>
      </c>
      <c r="O294" s="164" t="s">
        <v>43</v>
      </c>
      <c r="P294" s="165">
        <f>I294+J294</f>
        <v>0</v>
      </c>
      <c r="Q294" s="165">
        <f>ROUND(I294*H294,2)</f>
        <v>0</v>
      </c>
      <c r="R294" s="165">
        <f>ROUND(J294*H294,2)</f>
        <v>0</v>
      </c>
      <c r="S294" s="52"/>
      <c r="T294" s="166">
        <f>S294*H294</f>
        <v>0</v>
      </c>
      <c r="U294" s="166">
        <v>0</v>
      </c>
      <c r="V294" s="166">
        <f>U294*H294</f>
        <v>0</v>
      </c>
      <c r="W294" s="166">
        <v>0</v>
      </c>
      <c r="X294" s="167">
        <f>W294*H294</f>
        <v>0</v>
      </c>
      <c r="AR294" s="168" t="s">
        <v>147</v>
      </c>
      <c r="AT294" s="168" t="s">
        <v>143</v>
      </c>
      <c r="AU294" s="168" t="s">
        <v>90</v>
      </c>
      <c r="AY294" s="16" t="s">
        <v>140</v>
      </c>
      <c r="BE294" s="169">
        <f>IF(O294="základní",K294,0)</f>
        <v>0</v>
      </c>
      <c r="BF294" s="169">
        <f>IF(O294="snížená",K294,0)</f>
        <v>0</v>
      </c>
      <c r="BG294" s="169">
        <f>IF(O294="zákl. přenesená",K294,0)</f>
        <v>0</v>
      </c>
      <c r="BH294" s="169">
        <f>IF(O294="sníž. přenesená",K294,0)</f>
        <v>0</v>
      </c>
      <c r="BI294" s="169">
        <f>IF(O294="nulová",K294,0)</f>
        <v>0</v>
      </c>
      <c r="BJ294" s="16" t="s">
        <v>88</v>
      </c>
      <c r="BK294" s="169">
        <f>ROUND(P294*H294,2)</f>
        <v>0</v>
      </c>
      <c r="BL294" s="16" t="s">
        <v>147</v>
      </c>
      <c r="BM294" s="168" t="s">
        <v>382</v>
      </c>
    </row>
    <row r="295" spans="2:47" s="1" customFormat="1" ht="19.5">
      <c r="B295" s="30"/>
      <c r="D295" s="170" t="s">
        <v>149</v>
      </c>
      <c r="F295" s="171" t="s">
        <v>208</v>
      </c>
      <c r="I295" s="89"/>
      <c r="J295" s="89"/>
      <c r="M295" s="30"/>
      <c r="N295" s="172"/>
      <c r="O295" s="52"/>
      <c r="P295" s="52"/>
      <c r="Q295" s="52"/>
      <c r="R295" s="52"/>
      <c r="S295" s="52"/>
      <c r="T295" s="52"/>
      <c r="U295" s="52"/>
      <c r="V295" s="52"/>
      <c r="W295" s="52"/>
      <c r="X295" s="53"/>
      <c r="AT295" s="16" t="s">
        <v>149</v>
      </c>
      <c r="AU295" s="16" t="s">
        <v>90</v>
      </c>
    </row>
    <row r="296" spans="2:47" s="1" customFormat="1" ht="19.5">
      <c r="B296" s="30"/>
      <c r="D296" s="170" t="s">
        <v>150</v>
      </c>
      <c r="F296" s="173" t="s">
        <v>383</v>
      </c>
      <c r="I296" s="89"/>
      <c r="J296" s="89"/>
      <c r="M296" s="30"/>
      <c r="N296" s="172"/>
      <c r="O296" s="52"/>
      <c r="P296" s="52"/>
      <c r="Q296" s="52"/>
      <c r="R296" s="52"/>
      <c r="S296" s="52"/>
      <c r="T296" s="52"/>
      <c r="U296" s="52"/>
      <c r="V296" s="52"/>
      <c r="W296" s="52"/>
      <c r="X296" s="53"/>
      <c r="AT296" s="16" t="s">
        <v>150</v>
      </c>
      <c r="AU296" s="16" t="s">
        <v>90</v>
      </c>
    </row>
    <row r="297" spans="2:51" s="13" customFormat="1" ht="12">
      <c r="B297" s="181"/>
      <c r="D297" s="170" t="s">
        <v>152</v>
      </c>
      <c r="E297" s="182" t="s">
        <v>1</v>
      </c>
      <c r="F297" s="183" t="s">
        <v>384</v>
      </c>
      <c r="H297" s="184">
        <v>3999.38</v>
      </c>
      <c r="I297" s="185"/>
      <c r="J297" s="185"/>
      <c r="M297" s="181"/>
      <c r="N297" s="186"/>
      <c r="O297" s="187"/>
      <c r="P297" s="187"/>
      <c r="Q297" s="187"/>
      <c r="R297" s="187"/>
      <c r="S297" s="187"/>
      <c r="T297" s="187"/>
      <c r="U297" s="187"/>
      <c r="V297" s="187"/>
      <c r="W297" s="187"/>
      <c r="X297" s="188"/>
      <c r="AT297" s="182" t="s">
        <v>152</v>
      </c>
      <c r="AU297" s="182" t="s">
        <v>90</v>
      </c>
      <c r="AV297" s="13" t="s">
        <v>90</v>
      </c>
      <c r="AW297" s="13" t="s">
        <v>4</v>
      </c>
      <c r="AX297" s="13" t="s">
        <v>88</v>
      </c>
      <c r="AY297" s="182" t="s">
        <v>140</v>
      </c>
    </row>
    <row r="298" spans="2:65" s="1" customFormat="1" ht="16.5" customHeight="1">
      <c r="B298" s="155"/>
      <c r="C298" s="156" t="s">
        <v>385</v>
      </c>
      <c r="D298" s="156" t="s">
        <v>143</v>
      </c>
      <c r="E298" s="157" t="s">
        <v>386</v>
      </c>
      <c r="F298" s="158" t="s">
        <v>214</v>
      </c>
      <c r="G298" s="159" t="s">
        <v>215</v>
      </c>
      <c r="H298" s="160">
        <v>428.505</v>
      </c>
      <c r="I298" s="161"/>
      <c r="J298" s="161"/>
      <c r="K298" s="162">
        <f>ROUND(P298*H298,2)</f>
        <v>0</v>
      </c>
      <c r="L298" s="158" t="s">
        <v>1</v>
      </c>
      <c r="M298" s="30"/>
      <c r="N298" s="163" t="s">
        <v>1</v>
      </c>
      <c r="O298" s="164" t="s">
        <v>43</v>
      </c>
      <c r="P298" s="165">
        <f>I298+J298</f>
        <v>0</v>
      </c>
      <c r="Q298" s="165">
        <f>ROUND(I298*H298,2)</f>
        <v>0</v>
      </c>
      <c r="R298" s="165">
        <f>ROUND(J298*H298,2)</f>
        <v>0</v>
      </c>
      <c r="S298" s="52"/>
      <c r="T298" s="166">
        <f>S298*H298</f>
        <v>0</v>
      </c>
      <c r="U298" s="166">
        <v>0</v>
      </c>
      <c r="V298" s="166">
        <f>U298*H298</f>
        <v>0</v>
      </c>
      <c r="W298" s="166">
        <v>0</v>
      </c>
      <c r="X298" s="167">
        <f>W298*H298</f>
        <v>0</v>
      </c>
      <c r="AR298" s="168" t="s">
        <v>147</v>
      </c>
      <c r="AT298" s="168" t="s">
        <v>143</v>
      </c>
      <c r="AU298" s="168" t="s">
        <v>90</v>
      </c>
      <c r="AY298" s="16" t="s">
        <v>140</v>
      </c>
      <c r="BE298" s="169">
        <f>IF(O298="základní",K298,0)</f>
        <v>0</v>
      </c>
      <c r="BF298" s="169">
        <f>IF(O298="snížená",K298,0)</f>
        <v>0</v>
      </c>
      <c r="BG298" s="169">
        <f>IF(O298="zákl. přenesená",K298,0)</f>
        <v>0</v>
      </c>
      <c r="BH298" s="169">
        <f>IF(O298="sníž. přenesená",K298,0)</f>
        <v>0</v>
      </c>
      <c r="BI298" s="169">
        <f>IF(O298="nulová",K298,0)</f>
        <v>0</v>
      </c>
      <c r="BJ298" s="16" t="s">
        <v>88</v>
      </c>
      <c r="BK298" s="169">
        <f>ROUND(P298*H298,2)</f>
        <v>0</v>
      </c>
      <c r="BL298" s="16" t="s">
        <v>147</v>
      </c>
      <c r="BM298" s="168" t="s">
        <v>387</v>
      </c>
    </row>
    <row r="299" spans="2:47" s="1" customFormat="1" ht="12">
      <c r="B299" s="30"/>
      <c r="D299" s="170" t="s">
        <v>149</v>
      </c>
      <c r="F299" s="171" t="s">
        <v>214</v>
      </c>
      <c r="I299" s="89"/>
      <c r="J299" s="89"/>
      <c r="M299" s="30"/>
      <c r="N299" s="172"/>
      <c r="O299" s="52"/>
      <c r="P299" s="52"/>
      <c r="Q299" s="52"/>
      <c r="R299" s="52"/>
      <c r="S299" s="52"/>
      <c r="T299" s="52"/>
      <c r="U299" s="52"/>
      <c r="V299" s="52"/>
      <c r="W299" s="52"/>
      <c r="X299" s="53"/>
      <c r="AT299" s="16" t="s">
        <v>149</v>
      </c>
      <c r="AU299" s="16" t="s">
        <v>90</v>
      </c>
    </row>
    <row r="300" spans="2:47" s="1" customFormat="1" ht="19.5">
      <c r="B300" s="30"/>
      <c r="D300" s="170" t="s">
        <v>150</v>
      </c>
      <c r="F300" s="173" t="s">
        <v>217</v>
      </c>
      <c r="I300" s="89"/>
      <c r="J300" s="89"/>
      <c r="M300" s="30"/>
      <c r="N300" s="172"/>
      <c r="O300" s="52"/>
      <c r="P300" s="52"/>
      <c r="Q300" s="52"/>
      <c r="R300" s="52"/>
      <c r="S300" s="52"/>
      <c r="T300" s="52"/>
      <c r="U300" s="52"/>
      <c r="V300" s="52"/>
      <c r="W300" s="52"/>
      <c r="X300" s="53"/>
      <c r="AT300" s="16" t="s">
        <v>150</v>
      </c>
      <c r="AU300" s="16" t="s">
        <v>90</v>
      </c>
    </row>
    <row r="301" spans="2:51" s="13" customFormat="1" ht="12">
      <c r="B301" s="181"/>
      <c r="D301" s="170" t="s">
        <v>152</v>
      </c>
      <c r="E301" s="182" t="s">
        <v>1</v>
      </c>
      <c r="F301" s="183" t="s">
        <v>388</v>
      </c>
      <c r="H301" s="184">
        <v>428.505</v>
      </c>
      <c r="I301" s="185"/>
      <c r="J301" s="185"/>
      <c r="M301" s="181"/>
      <c r="N301" s="186"/>
      <c r="O301" s="187"/>
      <c r="P301" s="187"/>
      <c r="Q301" s="187"/>
      <c r="R301" s="187"/>
      <c r="S301" s="187"/>
      <c r="T301" s="187"/>
      <c r="U301" s="187"/>
      <c r="V301" s="187"/>
      <c r="W301" s="187"/>
      <c r="X301" s="188"/>
      <c r="AT301" s="182" t="s">
        <v>152</v>
      </c>
      <c r="AU301" s="182" t="s">
        <v>90</v>
      </c>
      <c r="AV301" s="13" t="s">
        <v>90</v>
      </c>
      <c r="AW301" s="13" t="s">
        <v>4</v>
      </c>
      <c r="AX301" s="13" t="s">
        <v>80</v>
      </c>
      <c r="AY301" s="182" t="s">
        <v>140</v>
      </c>
    </row>
    <row r="302" spans="2:51" s="14" customFormat="1" ht="12">
      <c r="B302" s="189"/>
      <c r="D302" s="170" t="s">
        <v>152</v>
      </c>
      <c r="E302" s="190" t="s">
        <v>1</v>
      </c>
      <c r="F302" s="191" t="s">
        <v>155</v>
      </c>
      <c r="H302" s="192">
        <v>428.505</v>
      </c>
      <c r="I302" s="193"/>
      <c r="J302" s="193"/>
      <c r="M302" s="189"/>
      <c r="N302" s="194"/>
      <c r="O302" s="195"/>
      <c r="P302" s="195"/>
      <c r="Q302" s="195"/>
      <c r="R302" s="195"/>
      <c r="S302" s="195"/>
      <c r="T302" s="195"/>
      <c r="U302" s="195"/>
      <c r="V302" s="195"/>
      <c r="W302" s="195"/>
      <c r="X302" s="196"/>
      <c r="AT302" s="190" t="s">
        <v>152</v>
      </c>
      <c r="AU302" s="190" t="s">
        <v>90</v>
      </c>
      <c r="AV302" s="14" t="s">
        <v>147</v>
      </c>
      <c r="AW302" s="14" t="s">
        <v>4</v>
      </c>
      <c r="AX302" s="14" t="s">
        <v>88</v>
      </c>
      <c r="AY302" s="190" t="s">
        <v>140</v>
      </c>
    </row>
    <row r="303" spans="2:65" s="1" customFormat="1" ht="16.5" customHeight="1">
      <c r="B303" s="155"/>
      <c r="C303" s="156" t="s">
        <v>389</v>
      </c>
      <c r="D303" s="156" t="s">
        <v>143</v>
      </c>
      <c r="E303" s="157" t="s">
        <v>390</v>
      </c>
      <c r="F303" s="158" t="s">
        <v>391</v>
      </c>
      <c r="G303" s="159" t="s">
        <v>230</v>
      </c>
      <c r="H303" s="160">
        <v>749.5</v>
      </c>
      <c r="I303" s="161"/>
      <c r="J303" s="161"/>
      <c r="K303" s="162">
        <f>ROUND(P303*H303,2)</f>
        <v>0</v>
      </c>
      <c r="L303" s="158" t="s">
        <v>1</v>
      </c>
      <c r="M303" s="30"/>
      <c r="N303" s="163" t="s">
        <v>1</v>
      </c>
      <c r="O303" s="164" t="s">
        <v>43</v>
      </c>
      <c r="P303" s="165">
        <f>I303+J303</f>
        <v>0</v>
      </c>
      <c r="Q303" s="165">
        <f>ROUND(I303*H303,2)</f>
        <v>0</v>
      </c>
      <c r="R303" s="165">
        <f>ROUND(J303*H303,2)</f>
        <v>0</v>
      </c>
      <c r="S303" s="52"/>
      <c r="T303" s="166">
        <f>S303*H303</f>
        <v>0</v>
      </c>
      <c r="U303" s="166">
        <v>0</v>
      </c>
      <c r="V303" s="166">
        <f>U303*H303</f>
        <v>0</v>
      </c>
      <c r="W303" s="166">
        <v>0</v>
      </c>
      <c r="X303" s="167">
        <f>W303*H303</f>
        <v>0</v>
      </c>
      <c r="AR303" s="168" t="s">
        <v>147</v>
      </c>
      <c r="AT303" s="168" t="s">
        <v>143</v>
      </c>
      <c r="AU303" s="168" t="s">
        <v>90</v>
      </c>
      <c r="AY303" s="16" t="s">
        <v>140</v>
      </c>
      <c r="BE303" s="169">
        <f>IF(O303="základní",K303,0)</f>
        <v>0</v>
      </c>
      <c r="BF303" s="169">
        <f>IF(O303="snížená",K303,0)</f>
        <v>0</v>
      </c>
      <c r="BG303" s="169">
        <f>IF(O303="zákl. přenesená",K303,0)</f>
        <v>0</v>
      </c>
      <c r="BH303" s="169">
        <f>IF(O303="sníž. přenesená",K303,0)</f>
        <v>0</v>
      </c>
      <c r="BI303" s="169">
        <f>IF(O303="nulová",K303,0)</f>
        <v>0</v>
      </c>
      <c r="BJ303" s="16" t="s">
        <v>88</v>
      </c>
      <c r="BK303" s="169">
        <f>ROUND(P303*H303,2)</f>
        <v>0</v>
      </c>
      <c r="BL303" s="16" t="s">
        <v>147</v>
      </c>
      <c r="BM303" s="168" t="s">
        <v>392</v>
      </c>
    </row>
    <row r="304" spans="2:47" s="1" customFormat="1" ht="12">
      <c r="B304" s="30"/>
      <c r="D304" s="170" t="s">
        <v>149</v>
      </c>
      <c r="F304" s="171" t="s">
        <v>391</v>
      </c>
      <c r="I304" s="89"/>
      <c r="J304" s="89"/>
      <c r="M304" s="30"/>
      <c r="N304" s="172"/>
      <c r="O304" s="52"/>
      <c r="P304" s="52"/>
      <c r="Q304" s="52"/>
      <c r="R304" s="52"/>
      <c r="S304" s="52"/>
      <c r="T304" s="52"/>
      <c r="U304" s="52"/>
      <c r="V304" s="52"/>
      <c r="W304" s="52"/>
      <c r="X304" s="53"/>
      <c r="AT304" s="16" t="s">
        <v>149</v>
      </c>
      <c r="AU304" s="16" t="s">
        <v>90</v>
      </c>
    </row>
    <row r="305" spans="2:47" s="1" customFormat="1" ht="29.25">
      <c r="B305" s="30"/>
      <c r="D305" s="170" t="s">
        <v>150</v>
      </c>
      <c r="F305" s="173" t="s">
        <v>393</v>
      </c>
      <c r="I305" s="89"/>
      <c r="J305" s="89"/>
      <c r="M305" s="30"/>
      <c r="N305" s="172"/>
      <c r="O305" s="52"/>
      <c r="P305" s="52"/>
      <c r="Q305" s="52"/>
      <c r="R305" s="52"/>
      <c r="S305" s="52"/>
      <c r="T305" s="52"/>
      <c r="U305" s="52"/>
      <c r="V305" s="52"/>
      <c r="W305" s="52"/>
      <c r="X305" s="53"/>
      <c r="AT305" s="16" t="s">
        <v>150</v>
      </c>
      <c r="AU305" s="16" t="s">
        <v>90</v>
      </c>
    </row>
    <row r="306" spans="2:51" s="12" customFormat="1" ht="12">
      <c r="B306" s="174"/>
      <c r="D306" s="170" t="s">
        <v>152</v>
      </c>
      <c r="E306" s="175" t="s">
        <v>1</v>
      </c>
      <c r="F306" s="176" t="s">
        <v>153</v>
      </c>
      <c r="H306" s="175" t="s">
        <v>1</v>
      </c>
      <c r="I306" s="177"/>
      <c r="J306" s="177"/>
      <c r="M306" s="174"/>
      <c r="N306" s="178"/>
      <c r="O306" s="179"/>
      <c r="P306" s="179"/>
      <c r="Q306" s="179"/>
      <c r="R306" s="179"/>
      <c r="S306" s="179"/>
      <c r="T306" s="179"/>
      <c r="U306" s="179"/>
      <c r="V306" s="179"/>
      <c r="W306" s="179"/>
      <c r="X306" s="180"/>
      <c r="AT306" s="175" t="s">
        <v>152</v>
      </c>
      <c r="AU306" s="175" t="s">
        <v>90</v>
      </c>
      <c r="AV306" s="12" t="s">
        <v>88</v>
      </c>
      <c r="AW306" s="12" t="s">
        <v>4</v>
      </c>
      <c r="AX306" s="12" t="s">
        <v>80</v>
      </c>
      <c r="AY306" s="175" t="s">
        <v>140</v>
      </c>
    </row>
    <row r="307" spans="2:51" s="12" customFormat="1" ht="22.5">
      <c r="B307" s="174"/>
      <c r="D307" s="170" t="s">
        <v>152</v>
      </c>
      <c r="E307" s="175" t="s">
        <v>1</v>
      </c>
      <c r="F307" s="176" t="s">
        <v>394</v>
      </c>
      <c r="H307" s="175" t="s">
        <v>1</v>
      </c>
      <c r="I307" s="177"/>
      <c r="J307" s="177"/>
      <c r="M307" s="174"/>
      <c r="N307" s="178"/>
      <c r="O307" s="179"/>
      <c r="P307" s="179"/>
      <c r="Q307" s="179"/>
      <c r="R307" s="179"/>
      <c r="S307" s="179"/>
      <c r="T307" s="179"/>
      <c r="U307" s="179"/>
      <c r="V307" s="179"/>
      <c r="W307" s="179"/>
      <c r="X307" s="180"/>
      <c r="AT307" s="175" t="s">
        <v>152</v>
      </c>
      <c r="AU307" s="175" t="s">
        <v>90</v>
      </c>
      <c r="AV307" s="12" t="s">
        <v>88</v>
      </c>
      <c r="AW307" s="12" t="s">
        <v>4</v>
      </c>
      <c r="AX307" s="12" t="s">
        <v>80</v>
      </c>
      <c r="AY307" s="175" t="s">
        <v>140</v>
      </c>
    </row>
    <row r="308" spans="2:51" s="13" customFormat="1" ht="12">
      <c r="B308" s="181"/>
      <c r="D308" s="170" t="s">
        <v>152</v>
      </c>
      <c r="E308" s="182" t="s">
        <v>1</v>
      </c>
      <c r="F308" s="183" t="s">
        <v>395</v>
      </c>
      <c r="H308" s="184">
        <v>749.5</v>
      </c>
      <c r="I308" s="185"/>
      <c r="J308" s="185"/>
      <c r="M308" s="181"/>
      <c r="N308" s="186"/>
      <c r="O308" s="187"/>
      <c r="P308" s="187"/>
      <c r="Q308" s="187"/>
      <c r="R308" s="187"/>
      <c r="S308" s="187"/>
      <c r="T308" s="187"/>
      <c r="U308" s="187"/>
      <c r="V308" s="187"/>
      <c r="W308" s="187"/>
      <c r="X308" s="188"/>
      <c r="AT308" s="182" t="s">
        <v>152</v>
      </c>
      <c r="AU308" s="182" t="s">
        <v>90</v>
      </c>
      <c r="AV308" s="13" t="s">
        <v>90</v>
      </c>
      <c r="AW308" s="13" t="s">
        <v>4</v>
      </c>
      <c r="AX308" s="13" t="s">
        <v>80</v>
      </c>
      <c r="AY308" s="182" t="s">
        <v>140</v>
      </c>
    </row>
    <row r="309" spans="2:51" s="14" customFormat="1" ht="12">
      <c r="B309" s="189"/>
      <c r="D309" s="170" t="s">
        <v>152</v>
      </c>
      <c r="E309" s="190" t="s">
        <v>1</v>
      </c>
      <c r="F309" s="191" t="s">
        <v>155</v>
      </c>
      <c r="H309" s="192">
        <v>749.5</v>
      </c>
      <c r="I309" s="193"/>
      <c r="J309" s="193"/>
      <c r="M309" s="189"/>
      <c r="N309" s="194"/>
      <c r="O309" s="195"/>
      <c r="P309" s="195"/>
      <c r="Q309" s="195"/>
      <c r="R309" s="195"/>
      <c r="S309" s="195"/>
      <c r="T309" s="195"/>
      <c r="U309" s="195"/>
      <c r="V309" s="195"/>
      <c r="W309" s="195"/>
      <c r="X309" s="196"/>
      <c r="AT309" s="190" t="s">
        <v>152</v>
      </c>
      <c r="AU309" s="190" t="s">
        <v>90</v>
      </c>
      <c r="AV309" s="14" t="s">
        <v>147</v>
      </c>
      <c r="AW309" s="14" t="s">
        <v>4</v>
      </c>
      <c r="AX309" s="14" t="s">
        <v>88</v>
      </c>
      <c r="AY309" s="190" t="s">
        <v>140</v>
      </c>
    </row>
    <row r="310" spans="2:65" s="1" customFormat="1" ht="16.5" customHeight="1">
      <c r="B310" s="155"/>
      <c r="C310" s="197" t="s">
        <v>396</v>
      </c>
      <c r="D310" s="197" t="s">
        <v>289</v>
      </c>
      <c r="E310" s="198" t="s">
        <v>397</v>
      </c>
      <c r="F310" s="199" t="s">
        <v>398</v>
      </c>
      <c r="G310" s="200" t="s">
        <v>230</v>
      </c>
      <c r="H310" s="201">
        <v>824.45</v>
      </c>
      <c r="I310" s="202"/>
      <c r="J310" s="203"/>
      <c r="K310" s="204">
        <f>ROUND(P310*H310,2)</f>
        <v>0</v>
      </c>
      <c r="L310" s="199" t="s">
        <v>1</v>
      </c>
      <c r="M310" s="205"/>
      <c r="N310" s="206" t="s">
        <v>1</v>
      </c>
      <c r="O310" s="164" t="s">
        <v>43</v>
      </c>
      <c r="P310" s="165">
        <f>I310+J310</f>
        <v>0</v>
      </c>
      <c r="Q310" s="165">
        <f>ROUND(I310*H310,2)</f>
        <v>0</v>
      </c>
      <c r="R310" s="165">
        <f>ROUND(J310*H310,2)</f>
        <v>0</v>
      </c>
      <c r="S310" s="52"/>
      <c r="T310" s="166">
        <f>S310*H310</f>
        <v>0</v>
      </c>
      <c r="U310" s="166">
        <v>0.0003</v>
      </c>
      <c r="V310" s="166">
        <f>U310*H310</f>
        <v>0.247335</v>
      </c>
      <c r="W310" s="166">
        <v>0</v>
      </c>
      <c r="X310" s="167">
        <f>W310*H310</f>
        <v>0</v>
      </c>
      <c r="AR310" s="168" t="s">
        <v>292</v>
      </c>
      <c r="AT310" s="168" t="s">
        <v>289</v>
      </c>
      <c r="AU310" s="168" t="s">
        <v>90</v>
      </c>
      <c r="AY310" s="16" t="s">
        <v>140</v>
      </c>
      <c r="BE310" s="169">
        <f>IF(O310="základní",K310,0)</f>
        <v>0</v>
      </c>
      <c r="BF310" s="169">
        <f>IF(O310="snížená",K310,0)</f>
        <v>0</v>
      </c>
      <c r="BG310" s="169">
        <f>IF(O310="zákl. přenesená",K310,0)</f>
        <v>0</v>
      </c>
      <c r="BH310" s="169">
        <f>IF(O310="sníž. přenesená",K310,0)</f>
        <v>0</v>
      </c>
      <c r="BI310" s="169">
        <f>IF(O310="nulová",K310,0)</f>
        <v>0</v>
      </c>
      <c r="BJ310" s="16" t="s">
        <v>88</v>
      </c>
      <c r="BK310" s="169">
        <f>ROUND(P310*H310,2)</f>
        <v>0</v>
      </c>
      <c r="BL310" s="16" t="s">
        <v>147</v>
      </c>
      <c r="BM310" s="168" t="s">
        <v>399</v>
      </c>
    </row>
    <row r="311" spans="2:47" s="1" customFormat="1" ht="12">
      <c r="B311" s="30"/>
      <c r="D311" s="170" t="s">
        <v>149</v>
      </c>
      <c r="F311" s="171" t="s">
        <v>400</v>
      </c>
      <c r="I311" s="89"/>
      <c r="J311" s="89"/>
      <c r="M311" s="30"/>
      <c r="N311" s="172"/>
      <c r="O311" s="52"/>
      <c r="P311" s="52"/>
      <c r="Q311" s="52"/>
      <c r="R311" s="52"/>
      <c r="S311" s="52"/>
      <c r="T311" s="52"/>
      <c r="U311" s="52"/>
      <c r="V311" s="52"/>
      <c r="W311" s="52"/>
      <c r="X311" s="53"/>
      <c r="AT311" s="16" t="s">
        <v>149</v>
      </c>
      <c r="AU311" s="16" t="s">
        <v>90</v>
      </c>
    </row>
    <row r="312" spans="2:47" s="1" customFormat="1" ht="19.5">
      <c r="B312" s="30"/>
      <c r="D312" s="170" t="s">
        <v>150</v>
      </c>
      <c r="F312" s="173" t="s">
        <v>401</v>
      </c>
      <c r="I312" s="89"/>
      <c r="J312" s="89"/>
      <c r="M312" s="30"/>
      <c r="N312" s="172"/>
      <c r="O312" s="52"/>
      <c r="P312" s="52"/>
      <c r="Q312" s="52"/>
      <c r="R312" s="52"/>
      <c r="S312" s="52"/>
      <c r="T312" s="52"/>
      <c r="U312" s="52"/>
      <c r="V312" s="52"/>
      <c r="W312" s="52"/>
      <c r="X312" s="53"/>
      <c r="AT312" s="16" t="s">
        <v>150</v>
      </c>
      <c r="AU312" s="16" t="s">
        <v>90</v>
      </c>
    </row>
    <row r="313" spans="2:51" s="13" customFormat="1" ht="12">
      <c r="B313" s="181"/>
      <c r="D313" s="170" t="s">
        <v>152</v>
      </c>
      <c r="E313" s="182" t="s">
        <v>1</v>
      </c>
      <c r="F313" s="183" t="s">
        <v>402</v>
      </c>
      <c r="H313" s="184">
        <v>824.45</v>
      </c>
      <c r="I313" s="185"/>
      <c r="J313" s="185"/>
      <c r="M313" s="181"/>
      <c r="N313" s="186"/>
      <c r="O313" s="187"/>
      <c r="P313" s="187"/>
      <c r="Q313" s="187"/>
      <c r="R313" s="187"/>
      <c r="S313" s="187"/>
      <c r="T313" s="187"/>
      <c r="U313" s="187"/>
      <c r="V313" s="187"/>
      <c r="W313" s="187"/>
      <c r="X313" s="188"/>
      <c r="AT313" s="182" t="s">
        <v>152</v>
      </c>
      <c r="AU313" s="182" t="s">
        <v>90</v>
      </c>
      <c r="AV313" s="13" t="s">
        <v>90</v>
      </c>
      <c r="AW313" s="13" t="s">
        <v>4</v>
      </c>
      <c r="AX313" s="13" t="s">
        <v>80</v>
      </c>
      <c r="AY313" s="182" t="s">
        <v>140</v>
      </c>
    </row>
    <row r="314" spans="2:51" s="14" customFormat="1" ht="12">
      <c r="B314" s="189"/>
      <c r="D314" s="170" t="s">
        <v>152</v>
      </c>
      <c r="E314" s="190" t="s">
        <v>1</v>
      </c>
      <c r="F314" s="191" t="s">
        <v>155</v>
      </c>
      <c r="H314" s="192">
        <v>824.45</v>
      </c>
      <c r="I314" s="193"/>
      <c r="J314" s="193"/>
      <c r="M314" s="189"/>
      <c r="N314" s="194"/>
      <c r="O314" s="195"/>
      <c r="P314" s="195"/>
      <c r="Q314" s="195"/>
      <c r="R314" s="195"/>
      <c r="S314" s="195"/>
      <c r="T314" s="195"/>
      <c r="U314" s="195"/>
      <c r="V314" s="195"/>
      <c r="W314" s="195"/>
      <c r="X314" s="196"/>
      <c r="AT314" s="190" t="s">
        <v>152</v>
      </c>
      <c r="AU314" s="190" t="s">
        <v>90</v>
      </c>
      <c r="AV314" s="14" t="s">
        <v>147</v>
      </c>
      <c r="AW314" s="14" t="s">
        <v>4</v>
      </c>
      <c r="AX314" s="14" t="s">
        <v>88</v>
      </c>
      <c r="AY314" s="190" t="s">
        <v>140</v>
      </c>
    </row>
    <row r="315" spans="2:65" s="1" customFormat="1" ht="16.5" customHeight="1">
      <c r="B315" s="155"/>
      <c r="C315" s="156" t="s">
        <v>403</v>
      </c>
      <c r="D315" s="156" t="s">
        <v>143</v>
      </c>
      <c r="E315" s="157" t="s">
        <v>404</v>
      </c>
      <c r="F315" s="158" t="s">
        <v>405</v>
      </c>
      <c r="G315" s="159" t="s">
        <v>230</v>
      </c>
      <c r="H315" s="160">
        <v>539</v>
      </c>
      <c r="I315" s="161"/>
      <c r="J315" s="161"/>
      <c r="K315" s="162">
        <f>ROUND(P315*H315,2)</f>
        <v>0</v>
      </c>
      <c r="L315" s="158" t="s">
        <v>364</v>
      </c>
      <c r="M315" s="30"/>
      <c r="N315" s="163" t="s">
        <v>1</v>
      </c>
      <c r="O315" s="164" t="s">
        <v>43</v>
      </c>
      <c r="P315" s="165">
        <f>I315+J315</f>
        <v>0</v>
      </c>
      <c r="Q315" s="165">
        <f>ROUND(I315*H315,2)</f>
        <v>0</v>
      </c>
      <c r="R315" s="165">
        <f>ROUND(J315*H315,2)</f>
        <v>0</v>
      </c>
      <c r="S315" s="52"/>
      <c r="T315" s="166">
        <f>S315*H315</f>
        <v>0</v>
      </c>
      <c r="U315" s="166">
        <v>0</v>
      </c>
      <c r="V315" s="166">
        <f>U315*H315</f>
        <v>0</v>
      </c>
      <c r="W315" s="166">
        <v>0</v>
      </c>
      <c r="X315" s="167">
        <f>W315*H315</f>
        <v>0</v>
      </c>
      <c r="AR315" s="168" t="s">
        <v>147</v>
      </c>
      <c r="AT315" s="168" t="s">
        <v>143</v>
      </c>
      <c r="AU315" s="168" t="s">
        <v>90</v>
      </c>
      <c r="AY315" s="16" t="s">
        <v>140</v>
      </c>
      <c r="BE315" s="169">
        <f>IF(O315="základní",K315,0)</f>
        <v>0</v>
      </c>
      <c r="BF315" s="169">
        <f>IF(O315="snížená",K315,0)</f>
        <v>0</v>
      </c>
      <c r="BG315" s="169">
        <f>IF(O315="zákl. přenesená",K315,0)</f>
        <v>0</v>
      </c>
      <c r="BH315" s="169">
        <f>IF(O315="sníž. přenesená",K315,0)</f>
        <v>0</v>
      </c>
      <c r="BI315" s="169">
        <f>IF(O315="nulová",K315,0)</f>
        <v>0</v>
      </c>
      <c r="BJ315" s="16" t="s">
        <v>88</v>
      </c>
      <c r="BK315" s="169">
        <f>ROUND(P315*H315,2)</f>
        <v>0</v>
      </c>
      <c r="BL315" s="16" t="s">
        <v>147</v>
      </c>
      <c r="BM315" s="168" t="s">
        <v>406</v>
      </c>
    </row>
    <row r="316" spans="2:47" s="1" customFormat="1" ht="19.5">
      <c r="B316" s="30"/>
      <c r="D316" s="170" t="s">
        <v>149</v>
      </c>
      <c r="F316" s="171" t="s">
        <v>407</v>
      </c>
      <c r="I316" s="89"/>
      <c r="J316" s="89"/>
      <c r="M316" s="30"/>
      <c r="N316" s="172"/>
      <c r="O316" s="52"/>
      <c r="P316" s="52"/>
      <c r="Q316" s="52"/>
      <c r="R316" s="52"/>
      <c r="S316" s="52"/>
      <c r="T316" s="52"/>
      <c r="U316" s="52"/>
      <c r="V316" s="52"/>
      <c r="W316" s="52"/>
      <c r="X316" s="53"/>
      <c r="AT316" s="16" t="s">
        <v>149</v>
      </c>
      <c r="AU316" s="16" t="s">
        <v>90</v>
      </c>
    </row>
    <row r="317" spans="2:65" s="1" customFormat="1" ht="16.5" customHeight="1">
      <c r="B317" s="155"/>
      <c r="C317" s="156" t="s">
        <v>408</v>
      </c>
      <c r="D317" s="156" t="s">
        <v>143</v>
      </c>
      <c r="E317" s="157" t="s">
        <v>409</v>
      </c>
      <c r="F317" s="158" t="s">
        <v>410</v>
      </c>
      <c r="G317" s="159" t="s">
        <v>230</v>
      </c>
      <c r="H317" s="160">
        <v>539</v>
      </c>
      <c r="I317" s="161"/>
      <c r="J317" s="161"/>
      <c r="K317" s="162">
        <f>ROUND(P317*H317,2)</f>
        <v>0</v>
      </c>
      <c r="L317" s="158" t="s">
        <v>364</v>
      </c>
      <c r="M317" s="30"/>
      <c r="N317" s="163" t="s">
        <v>1</v>
      </c>
      <c r="O317" s="164" t="s">
        <v>43</v>
      </c>
      <c r="P317" s="165">
        <f>I317+J317</f>
        <v>0</v>
      </c>
      <c r="Q317" s="165">
        <f>ROUND(I317*H317,2)</f>
        <v>0</v>
      </c>
      <c r="R317" s="165">
        <f>ROUND(J317*H317,2)</f>
        <v>0</v>
      </c>
      <c r="S317" s="52"/>
      <c r="T317" s="166">
        <f>S317*H317</f>
        <v>0</v>
      </c>
      <c r="U317" s="166">
        <v>0</v>
      </c>
      <c r="V317" s="166">
        <f>U317*H317</f>
        <v>0</v>
      </c>
      <c r="W317" s="166">
        <v>0</v>
      </c>
      <c r="X317" s="167">
        <f>W317*H317</f>
        <v>0</v>
      </c>
      <c r="AR317" s="168" t="s">
        <v>147</v>
      </c>
      <c r="AT317" s="168" t="s">
        <v>143</v>
      </c>
      <c r="AU317" s="168" t="s">
        <v>90</v>
      </c>
      <c r="AY317" s="16" t="s">
        <v>140</v>
      </c>
      <c r="BE317" s="169">
        <f>IF(O317="základní",K317,0)</f>
        <v>0</v>
      </c>
      <c r="BF317" s="169">
        <f>IF(O317="snížená",K317,0)</f>
        <v>0</v>
      </c>
      <c r="BG317" s="169">
        <f>IF(O317="zákl. přenesená",K317,0)</f>
        <v>0</v>
      </c>
      <c r="BH317" s="169">
        <f>IF(O317="sníž. přenesená",K317,0)</f>
        <v>0</v>
      </c>
      <c r="BI317" s="169">
        <f>IF(O317="nulová",K317,0)</f>
        <v>0</v>
      </c>
      <c r="BJ317" s="16" t="s">
        <v>88</v>
      </c>
      <c r="BK317" s="169">
        <f>ROUND(P317*H317,2)</f>
        <v>0</v>
      </c>
      <c r="BL317" s="16" t="s">
        <v>147</v>
      </c>
      <c r="BM317" s="168" t="s">
        <v>411</v>
      </c>
    </row>
    <row r="318" spans="2:47" s="1" customFormat="1" ht="19.5">
      <c r="B318" s="30"/>
      <c r="D318" s="170" t="s">
        <v>149</v>
      </c>
      <c r="F318" s="171" t="s">
        <v>412</v>
      </c>
      <c r="I318" s="89"/>
      <c r="J318" s="89"/>
      <c r="M318" s="30"/>
      <c r="N318" s="172"/>
      <c r="O318" s="52"/>
      <c r="P318" s="52"/>
      <c r="Q318" s="52"/>
      <c r="R318" s="52"/>
      <c r="S318" s="52"/>
      <c r="T318" s="52"/>
      <c r="U318" s="52"/>
      <c r="V318" s="52"/>
      <c r="W318" s="52"/>
      <c r="X318" s="53"/>
      <c r="AT318" s="16" t="s">
        <v>149</v>
      </c>
      <c r="AU318" s="16" t="s">
        <v>90</v>
      </c>
    </row>
    <row r="319" spans="2:65" s="1" customFormat="1" ht="16.5" customHeight="1">
      <c r="B319" s="155"/>
      <c r="C319" s="197" t="s">
        <v>413</v>
      </c>
      <c r="D319" s="197" t="s">
        <v>289</v>
      </c>
      <c r="E319" s="198" t="s">
        <v>414</v>
      </c>
      <c r="F319" s="199" t="s">
        <v>415</v>
      </c>
      <c r="G319" s="200" t="s">
        <v>215</v>
      </c>
      <c r="H319" s="201">
        <v>67.455</v>
      </c>
      <c r="I319" s="202"/>
      <c r="J319" s="203"/>
      <c r="K319" s="204">
        <f>ROUND(P319*H319,2)</f>
        <v>0</v>
      </c>
      <c r="L319" s="199" t="s">
        <v>364</v>
      </c>
      <c r="M319" s="205"/>
      <c r="N319" s="206" t="s">
        <v>1</v>
      </c>
      <c r="O319" s="164" t="s">
        <v>43</v>
      </c>
      <c r="P319" s="165">
        <f>I319+J319</f>
        <v>0</v>
      </c>
      <c r="Q319" s="165">
        <f>ROUND(I319*H319,2)</f>
        <v>0</v>
      </c>
      <c r="R319" s="165">
        <f>ROUND(J319*H319,2)</f>
        <v>0</v>
      </c>
      <c r="S319" s="52"/>
      <c r="T319" s="166">
        <f>S319*H319</f>
        <v>0</v>
      </c>
      <c r="U319" s="166">
        <v>1</v>
      </c>
      <c r="V319" s="166">
        <f>U319*H319</f>
        <v>67.455</v>
      </c>
      <c r="W319" s="166">
        <v>0</v>
      </c>
      <c r="X319" s="167">
        <f>W319*H319</f>
        <v>0</v>
      </c>
      <c r="AR319" s="168" t="s">
        <v>292</v>
      </c>
      <c r="AT319" s="168" t="s">
        <v>289</v>
      </c>
      <c r="AU319" s="168" t="s">
        <v>90</v>
      </c>
      <c r="AY319" s="16" t="s">
        <v>140</v>
      </c>
      <c r="BE319" s="169">
        <f>IF(O319="základní",K319,0)</f>
        <v>0</v>
      </c>
      <c r="BF319" s="169">
        <f>IF(O319="snížená",K319,0)</f>
        <v>0</v>
      </c>
      <c r="BG319" s="169">
        <f>IF(O319="zákl. přenesená",K319,0)</f>
        <v>0</v>
      </c>
      <c r="BH319" s="169">
        <f>IF(O319="sníž. přenesená",K319,0)</f>
        <v>0</v>
      </c>
      <c r="BI319" s="169">
        <f>IF(O319="nulová",K319,0)</f>
        <v>0</v>
      </c>
      <c r="BJ319" s="16" t="s">
        <v>88</v>
      </c>
      <c r="BK319" s="169">
        <f>ROUND(P319*H319,2)</f>
        <v>0</v>
      </c>
      <c r="BL319" s="16" t="s">
        <v>147</v>
      </c>
      <c r="BM319" s="168" t="s">
        <v>416</v>
      </c>
    </row>
    <row r="320" spans="2:47" s="1" customFormat="1" ht="12">
      <c r="B320" s="30"/>
      <c r="D320" s="170" t="s">
        <v>149</v>
      </c>
      <c r="F320" s="171" t="s">
        <v>415</v>
      </c>
      <c r="I320" s="89"/>
      <c r="J320" s="89"/>
      <c r="M320" s="30"/>
      <c r="N320" s="172"/>
      <c r="O320" s="52"/>
      <c r="P320" s="52"/>
      <c r="Q320" s="52"/>
      <c r="R320" s="52"/>
      <c r="S320" s="52"/>
      <c r="T320" s="52"/>
      <c r="U320" s="52"/>
      <c r="V320" s="52"/>
      <c r="W320" s="52"/>
      <c r="X320" s="53"/>
      <c r="AT320" s="16" t="s">
        <v>149</v>
      </c>
      <c r="AU320" s="16" t="s">
        <v>90</v>
      </c>
    </row>
    <row r="321" spans="2:47" s="1" customFormat="1" ht="19.5">
      <c r="B321" s="30"/>
      <c r="D321" s="170" t="s">
        <v>150</v>
      </c>
      <c r="F321" s="173" t="s">
        <v>417</v>
      </c>
      <c r="I321" s="89"/>
      <c r="J321" s="89"/>
      <c r="M321" s="30"/>
      <c r="N321" s="172"/>
      <c r="O321" s="52"/>
      <c r="P321" s="52"/>
      <c r="Q321" s="52"/>
      <c r="R321" s="52"/>
      <c r="S321" s="52"/>
      <c r="T321" s="52"/>
      <c r="U321" s="52"/>
      <c r="V321" s="52"/>
      <c r="W321" s="52"/>
      <c r="X321" s="53"/>
      <c r="AT321" s="16" t="s">
        <v>150</v>
      </c>
      <c r="AU321" s="16" t="s">
        <v>90</v>
      </c>
    </row>
    <row r="322" spans="2:51" s="12" customFormat="1" ht="12">
      <c r="B322" s="174"/>
      <c r="D322" s="170" t="s">
        <v>152</v>
      </c>
      <c r="E322" s="175" t="s">
        <v>1</v>
      </c>
      <c r="F322" s="176" t="s">
        <v>153</v>
      </c>
      <c r="H322" s="175" t="s">
        <v>1</v>
      </c>
      <c r="I322" s="177"/>
      <c r="J322" s="177"/>
      <c r="M322" s="174"/>
      <c r="N322" s="178"/>
      <c r="O322" s="179"/>
      <c r="P322" s="179"/>
      <c r="Q322" s="179"/>
      <c r="R322" s="179"/>
      <c r="S322" s="179"/>
      <c r="T322" s="179"/>
      <c r="U322" s="179"/>
      <c r="V322" s="179"/>
      <c r="W322" s="179"/>
      <c r="X322" s="180"/>
      <c r="AT322" s="175" t="s">
        <v>152</v>
      </c>
      <c r="AU322" s="175" t="s">
        <v>90</v>
      </c>
      <c r="AV322" s="12" t="s">
        <v>88</v>
      </c>
      <c r="AW322" s="12" t="s">
        <v>4</v>
      </c>
      <c r="AX322" s="12" t="s">
        <v>80</v>
      </c>
      <c r="AY322" s="175" t="s">
        <v>140</v>
      </c>
    </row>
    <row r="323" spans="2:51" s="13" customFormat="1" ht="12">
      <c r="B323" s="181"/>
      <c r="D323" s="170" t="s">
        <v>152</v>
      </c>
      <c r="E323" s="182" t="s">
        <v>1</v>
      </c>
      <c r="F323" s="183" t="s">
        <v>418</v>
      </c>
      <c r="H323" s="184">
        <v>67.455</v>
      </c>
      <c r="I323" s="185"/>
      <c r="J323" s="185"/>
      <c r="M323" s="181"/>
      <c r="N323" s="186"/>
      <c r="O323" s="187"/>
      <c r="P323" s="187"/>
      <c r="Q323" s="187"/>
      <c r="R323" s="187"/>
      <c r="S323" s="187"/>
      <c r="T323" s="187"/>
      <c r="U323" s="187"/>
      <c r="V323" s="187"/>
      <c r="W323" s="187"/>
      <c r="X323" s="188"/>
      <c r="AT323" s="182" t="s">
        <v>152</v>
      </c>
      <c r="AU323" s="182" t="s">
        <v>90</v>
      </c>
      <c r="AV323" s="13" t="s">
        <v>90</v>
      </c>
      <c r="AW323" s="13" t="s">
        <v>4</v>
      </c>
      <c r="AX323" s="13" t="s">
        <v>80</v>
      </c>
      <c r="AY323" s="182" t="s">
        <v>140</v>
      </c>
    </row>
    <row r="324" spans="2:51" s="14" customFormat="1" ht="12">
      <c r="B324" s="189"/>
      <c r="D324" s="170" t="s">
        <v>152</v>
      </c>
      <c r="E324" s="190" t="s">
        <v>1</v>
      </c>
      <c r="F324" s="191" t="s">
        <v>155</v>
      </c>
      <c r="H324" s="192">
        <v>67.455</v>
      </c>
      <c r="I324" s="193"/>
      <c r="J324" s="193"/>
      <c r="M324" s="189"/>
      <c r="N324" s="194"/>
      <c r="O324" s="195"/>
      <c r="P324" s="195"/>
      <c r="Q324" s="195"/>
      <c r="R324" s="195"/>
      <c r="S324" s="195"/>
      <c r="T324" s="195"/>
      <c r="U324" s="195"/>
      <c r="V324" s="195"/>
      <c r="W324" s="195"/>
      <c r="X324" s="196"/>
      <c r="AT324" s="190" t="s">
        <v>152</v>
      </c>
      <c r="AU324" s="190" t="s">
        <v>90</v>
      </c>
      <c r="AV324" s="14" t="s">
        <v>147</v>
      </c>
      <c r="AW324" s="14" t="s">
        <v>4</v>
      </c>
      <c r="AX324" s="14" t="s">
        <v>88</v>
      </c>
      <c r="AY324" s="190" t="s">
        <v>140</v>
      </c>
    </row>
    <row r="325" spans="2:63" s="11" customFormat="1" ht="22.9" customHeight="1">
      <c r="B325" s="141"/>
      <c r="D325" s="142" t="s">
        <v>79</v>
      </c>
      <c r="E325" s="153" t="s">
        <v>90</v>
      </c>
      <c r="F325" s="153" t="s">
        <v>419</v>
      </c>
      <c r="I325" s="144"/>
      <c r="J325" s="144"/>
      <c r="K325" s="154">
        <f>BK325</f>
        <v>0</v>
      </c>
      <c r="M325" s="141"/>
      <c r="N325" s="146"/>
      <c r="O325" s="147"/>
      <c r="P325" s="147"/>
      <c r="Q325" s="148">
        <f>SUM(Q326:Q335)</f>
        <v>0</v>
      </c>
      <c r="R325" s="148">
        <f>SUM(R326:R335)</f>
        <v>0</v>
      </c>
      <c r="S325" s="147"/>
      <c r="T325" s="149">
        <f>SUM(T326:T335)</f>
        <v>0</v>
      </c>
      <c r="U325" s="147"/>
      <c r="V325" s="149">
        <f>SUM(V326:V335)</f>
        <v>21.347212</v>
      </c>
      <c r="W325" s="147"/>
      <c r="X325" s="150">
        <f>SUM(X326:X335)</f>
        <v>0</v>
      </c>
      <c r="AR325" s="142" t="s">
        <v>88</v>
      </c>
      <c r="AT325" s="151" t="s">
        <v>79</v>
      </c>
      <c r="AU325" s="151" t="s">
        <v>88</v>
      </c>
      <c r="AY325" s="142" t="s">
        <v>140</v>
      </c>
      <c r="BK325" s="152">
        <f>SUM(BK326:BK335)</f>
        <v>0</v>
      </c>
    </row>
    <row r="326" spans="2:65" s="1" customFormat="1" ht="24" customHeight="1">
      <c r="B326" s="155"/>
      <c r="C326" s="156" t="s">
        <v>420</v>
      </c>
      <c r="D326" s="156" t="s">
        <v>143</v>
      </c>
      <c r="E326" s="157" t="s">
        <v>421</v>
      </c>
      <c r="F326" s="158" t="s">
        <v>422</v>
      </c>
      <c r="G326" s="159" t="s">
        <v>247</v>
      </c>
      <c r="H326" s="160">
        <v>94</v>
      </c>
      <c r="I326" s="161"/>
      <c r="J326" s="161"/>
      <c r="K326" s="162">
        <f>ROUND(P326*H326,2)</f>
        <v>0</v>
      </c>
      <c r="L326" s="158" t="s">
        <v>1</v>
      </c>
      <c r="M326" s="30"/>
      <c r="N326" s="163" t="s">
        <v>1</v>
      </c>
      <c r="O326" s="164" t="s">
        <v>43</v>
      </c>
      <c r="P326" s="165">
        <f>I326+J326</f>
        <v>0</v>
      </c>
      <c r="Q326" s="165">
        <f>ROUND(I326*H326,2)</f>
        <v>0</v>
      </c>
      <c r="R326" s="165">
        <f>ROUND(J326*H326,2)</f>
        <v>0</v>
      </c>
      <c r="S326" s="52"/>
      <c r="T326" s="166">
        <f>S326*H326</f>
        <v>0</v>
      </c>
      <c r="U326" s="166">
        <v>0.22657</v>
      </c>
      <c r="V326" s="166">
        <f>U326*H326</f>
        <v>21.29758</v>
      </c>
      <c r="W326" s="166">
        <v>0</v>
      </c>
      <c r="X326" s="167">
        <f>W326*H326</f>
        <v>0</v>
      </c>
      <c r="AR326" s="168" t="s">
        <v>147</v>
      </c>
      <c r="AT326" s="168" t="s">
        <v>143</v>
      </c>
      <c r="AU326" s="168" t="s">
        <v>90</v>
      </c>
      <c r="AY326" s="16" t="s">
        <v>140</v>
      </c>
      <c r="BE326" s="169">
        <f>IF(O326="základní",K326,0)</f>
        <v>0</v>
      </c>
      <c r="BF326" s="169">
        <f>IF(O326="snížená",K326,0)</f>
        <v>0</v>
      </c>
      <c r="BG326" s="169">
        <f>IF(O326="zákl. přenesená",K326,0)</f>
        <v>0</v>
      </c>
      <c r="BH326" s="169">
        <f>IF(O326="sníž. přenesená",K326,0)</f>
        <v>0</v>
      </c>
      <c r="BI326" s="169">
        <f>IF(O326="nulová",K326,0)</f>
        <v>0</v>
      </c>
      <c r="BJ326" s="16" t="s">
        <v>88</v>
      </c>
      <c r="BK326" s="169">
        <f>ROUND(P326*H326,2)</f>
        <v>0</v>
      </c>
      <c r="BL326" s="16" t="s">
        <v>147</v>
      </c>
      <c r="BM326" s="168" t="s">
        <v>423</v>
      </c>
    </row>
    <row r="327" spans="2:47" s="1" customFormat="1" ht="19.5">
      <c r="B327" s="30"/>
      <c r="D327" s="170" t="s">
        <v>149</v>
      </c>
      <c r="F327" s="171" t="s">
        <v>422</v>
      </c>
      <c r="I327" s="89"/>
      <c r="J327" s="89"/>
      <c r="M327" s="30"/>
      <c r="N327" s="172"/>
      <c r="O327" s="52"/>
      <c r="P327" s="52"/>
      <c r="Q327" s="52"/>
      <c r="R327" s="52"/>
      <c r="S327" s="52"/>
      <c r="T327" s="52"/>
      <c r="U327" s="52"/>
      <c r="V327" s="52"/>
      <c r="W327" s="52"/>
      <c r="X327" s="53"/>
      <c r="AT327" s="16" t="s">
        <v>149</v>
      </c>
      <c r="AU327" s="16" t="s">
        <v>90</v>
      </c>
    </row>
    <row r="328" spans="2:47" s="1" customFormat="1" ht="19.5">
      <c r="B328" s="30"/>
      <c r="D328" s="170" t="s">
        <v>150</v>
      </c>
      <c r="F328" s="173" t="s">
        <v>424</v>
      </c>
      <c r="I328" s="89"/>
      <c r="J328" s="89"/>
      <c r="M328" s="30"/>
      <c r="N328" s="172"/>
      <c r="O328" s="52"/>
      <c r="P328" s="52"/>
      <c r="Q328" s="52"/>
      <c r="R328" s="52"/>
      <c r="S328" s="52"/>
      <c r="T328" s="52"/>
      <c r="U328" s="52"/>
      <c r="V328" s="52"/>
      <c r="W328" s="52"/>
      <c r="X328" s="53"/>
      <c r="AT328" s="16" t="s">
        <v>150</v>
      </c>
      <c r="AU328" s="16" t="s">
        <v>90</v>
      </c>
    </row>
    <row r="329" spans="2:51" s="12" customFormat="1" ht="12">
      <c r="B329" s="174"/>
      <c r="D329" s="170" t="s">
        <v>152</v>
      </c>
      <c r="E329" s="175" t="s">
        <v>1</v>
      </c>
      <c r="F329" s="176" t="s">
        <v>153</v>
      </c>
      <c r="H329" s="175" t="s">
        <v>1</v>
      </c>
      <c r="I329" s="177"/>
      <c r="J329" s="177"/>
      <c r="M329" s="174"/>
      <c r="N329" s="178"/>
      <c r="O329" s="179"/>
      <c r="P329" s="179"/>
      <c r="Q329" s="179"/>
      <c r="R329" s="179"/>
      <c r="S329" s="179"/>
      <c r="T329" s="179"/>
      <c r="U329" s="179"/>
      <c r="V329" s="179"/>
      <c r="W329" s="179"/>
      <c r="X329" s="180"/>
      <c r="AT329" s="175" t="s">
        <v>152</v>
      </c>
      <c r="AU329" s="175" t="s">
        <v>90</v>
      </c>
      <c r="AV329" s="12" t="s">
        <v>88</v>
      </c>
      <c r="AW329" s="12" t="s">
        <v>4</v>
      </c>
      <c r="AX329" s="12" t="s">
        <v>80</v>
      </c>
      <c r="AY329" s="175" t="s">
        <v>140</v>
      </c>
    </row>
    <row r="330" spans="2:51" s="13" customFormat="1" ht="12">
      <c r="B330" s="181"/>
      <c r="D330" s="170" t="s">
        <v>152</v>
      </c>
      <c r="E330" s="182" t="s">
        <v>1</v>
      </c>
      <c r="F330" s="183" t="s">
        <v>425</v>
      </c>
      <c r="H330" s="184">
        <v>94</v>
      </c>
      <c r="I330" s="185"/>
      <c r="J330" s="185"/>
      <c r="M330" s="181"/>
      <c r="N330" s="186"/>
      <c r="O330" s="187"/>
      <c r="P330" s="187"/>
      <c r="Q330" s="187"/>
      <c r="R330" s="187"/>
      <c r="S330" s="187"/>
      <c r="T330" s="187"/>
      <c r="U330" s="187"/>
      <c r="V330" s="187"/>
      <c r="W330" s="187"/>
      <c r="X330" s="188"/>
      <c r="AT330" s="182" t="s">
        <v>152</v>
      </c>
      <c r="AU330" s="182" t="s">
        <v>90</v>
      </c>
      <c r="AV330" s="13" t="s">
        <v>90</v>
      </c>
      <c r="AW330" s="13" t="s">
        <v>4</v>
      </c>
      <c r="AX330" s="13" t="s">
        <v>80</v>
      </c>
      <c r="AY330" s="182" t="s">
        <v>140</v>
      </c>
    </row>
    <row r="331" spans="2:51" s="14" customFormat="1" ht="12">
      <c r="B331" s="189"/>
      <c r="D331" s="170" t="s">
        <v>152</v>
      </c>
      <c r="E331" s="190" t="s">
        <v>1</v>
      </c>
      <c r="F331" s="191" t="s">
        <v>155</v>
      </c>
      <c r="H331" s="192">
        <v>94</v>
      </c>
      <c r="I331" s="193"/>
      <c r="J331" s="193"/>
      <c r="M331" s="189"/>
      <c r="N331" s="194"/>
      <c r="O331" s="195"/>
      <c r="P331" s="195"/>
      <c r="Q331" s="195"/>
      <c r="R331" s="195"/>
      <c r="S331" s="195"/>
      <c r="T331" s="195"/>
      <c r="U331" s="195"/>
      <c r="V331" s="195"/>
      <c r="W331" s="195"/>
      <c r="X331" s="196"/>
      <c r="AT331" s="190" t="s">
        <v>152</v>
      </c>
      <c r="AU331" s="190" t="s">
        <v>90</v>
      </c>
      <c r="AV331" s="14" t="s">
        <v>147</v>
      </c>
      <c r="AW331" s="14" t="s">
        <v>4</v>
      </c>
      <c r="AX331" s="14" t="s">
        <v>88</v>
      </c>
      <c r="AY331" s="190" t="s">
        <v>140</v>
      </c>
    </row>
    <row r="332" spans="2:65" s="1" customFormat="1" ht="16.5" customHeight="1">
      <c r="B332" s="155"/>
      <c r="C332" s="197" t="s">
        <v>426</v>
      </c>
      <c r="D332" s="197" t="s">
        <v>289</v>
      </c>
      <c r="E332" s="198" t="s">
        <v>427</v>
      </c>
      <c r="F332" s="199" t="s">
        <v>428</v>
      </c>
      <c r="G332" s="200" t="s">
        <v>247</v>
      </c>
      <c r="H332" s="201">
        <v>103.4</v>
      </c>
      <c r="I332" s="202"/>
      <c r="J332" s="203"/>
      <c r="K332" s="204">
        <f>ROUND(P332*H332,2)</f>
        <v>0</v>
      </c>
      <c r="L332" s="199" t="s">
        <v>1</v>
      </c>
      <c r="M332" s="205"/>
      <c r="N332" s="206" t="s">
        <v>1</v>
      </c>
      <c r="O332" s="164" t="s">
        <v>43</v>
      </c>
      <c r="P332" s="165">
        <f>I332+J332</f>
        <v>0</v>
      </c>
      <c r="Q332" s="165">
        <f>ROUND(I332*H332,2)</f>
        <v>0</v>
      </c>
      <c r="R332" s="165">
        <f>ROUND(J332*H332,2)</f>
        <v>0</v>
      </c>
      <c r="S332" s="52"/>
      <c r="T332" s="166">
        <f>S332*H332</f>
        <v>0</v>
      </c>
      <c r="U332" s="166">
        <v>0.00048</v>
      </c>
      <c r="V332" s="166">
        <f>U332*H332</f>
        <v>0.049632</v>
      </c>
      <c r="W332" s="166">
        <v>0</v>
      </c>
      <c r="X332" s="167">
        <f>W332*H332</f>
        <v>0</v>
      </c>
      <c r="AR332" s="168" t="s">
        <v>292</v>
      </c>
      <c r="AT332" s="168" t="s">
        <v>289</v>
      </c>
      <c r="AU332" s="168" t="s">
        <v>90</v>
      </c>
      <c r="AY332" s="16" t="s">
        <v>140</v>
      </c>
      <c r="BE332" s="169">
        <f>IF(O332="základní",K332,0)</f>
        <v>0</v>
      </c>
      <c r="BF332" s="169">
        <f>IF(O332="snížená",K332,0)</f>
        <v>0</v>
      </c>
      <c r="BG332" s="169">
        <f>IF(O332="zákl. přenesená",K332,0)</f>
        <v>0</v>
      </c>
      <c r="BH332" s="169">
        <f>IF(O332="sníž. přenesená",K332,0)</f>
        <v>0</v>
      </c>
      <c r="BI332" s="169">
        <f>IF(O332="nulová",K332,0)</f>
        <v>0</v>
      </c>
      <c r="BJ332" s="16" t="s">
        <v>88</v>
      </c>
      <c r="BK332" s="169">
        <f>ROUND(P332*H332,2)</f>
        <v>0</v>
      </c>
      <c r="BL332" s="16" t="s">
        <v>147</v>
      </c>
      <c r="BM332" s="168" t="s">
        <v>429</v>
      </c>
    </row>
    <row r="333" spans="2:47" s="1" customFormat="1" ht="19.5">
      <c r="B333" s="30"/>
      <c r="D333" s="170" t="s">
        <v>149</v>
      </c>
      <c r="F333" s="171" t="s">
        <v>430</v>
      </c>
      <c r="I333" s="89"/>
      <c r="J333" s="89"/>
      <c r="M333" s="30"/>
      <c r="N333" s="172"/>
      <c r="O333" s="52"/>
      <c r="P333" s="52"/>
      <c r="Q333" s="52"/>
      <c r="R333" s="52"/>
      <c r="S333" s="52"/>
      <c r="T333" s="52"/>
      <c r="U333" s="52"/>
      <c r="V333" s="52"/>
      <c r="W333" s="52"/>
      <c r="X333" s="53"/>
      <c r="AT333" s="16" t="s">
        <v>149</v>
      </c>
      <c r="AU333" s="16" t="s">
        <v>90</v>
      </c>
    </row>
    <row r="334" spans="2:47" s="1" customFormat="1" ht="29.25">
      <c r="B334" s="30"/>
      <c r="D334" s="170" t="s">
        <v>150</v>
      </c>
      <c r="F334" s="173" t="s">
        <v>431</v>
      </c>
      <c r="I334" s="89"/>
      <c r="J334" s="89"/>
      <c r="M334" s="30"/>
      <c r="N334" s="172"/>
      <c r="O334" s="52"/>
      <c r="P334" s="52"/>
      <c r="Q334" s="52"/>
      <c r="R334" s="52"/>
      <c r="S334" s="52"/>
      <c r="T334" s="52"/>
      <c r="U334" s="52"/>
      <c r="V334" s="52"/>
      <c r="W334" s="52"/>
      <c r="X334" s="53"/>
      <c r="AT334" s="16" t="s">
        <v>150</v>
      </c>
      <c r="AU334" s="16" t="s">
        <v>90</v>
      </c>
    </row>
    <row r="335" spans="2:51" s="13" customFormat="1" ht="12">
      <c r="B335" s="181"/>
      <c r="D335" s="170" t="s">
        <v>152</v>
      </c>
      <c r="E335" s="182" t="s">
        <v>1</v>
      </c>
      <c r="F335" s="183" t="s">
        <v>432</v>
      </c>
      <c r="H335" s="184">
        <v>103.4</v>
      </c>
      <c r="I335" s="185"/>
      <c r="J335" s="185"/>
      <c r="M335" s="181"/>
      <c r="N335" s="186"/>
      <c r="O335" s="187"/>
      <c r="P335" s="187"/>
      <c r="Q335" s="187"/>
      <c r="R335" s="187"/>
      <c r="S335" s="187"/>
      <c r="T335" s="187"/>
      <c r="U335" s="187"/>
      <c r="V335" s="187"/>
      <c r="W335" s="187"/>
      <c r="X335" s="188"/>
      <c r="AT335" s="182" t="s">
        <v>152</v>
      </c>
      <c r="AU335" s="182" t="s">
        <v>90</v>
      </c>
      <c r="AV335" s="13" t="s">
        <v>90</v>
      </c>
      <c r="AW335" s="13" t="s">
        <v>4</v>
      </c>
      <c r="AX335" s="13" t="s">
        <v>88</v>
      </c>
      <c r="AY335" s="182" t="s">
        <v>140</v>
      </c>
    </row>
    <row r="336" spans="2:63" s="11" customFormat="1" ht="22.9" customHeight="1">
      <c r="B336" s="141"/>
      <c r="D336" s="142" t="s">
        <v>79</v>
      </c>
      <c r="E336" s="153" t="s">
        <v>147</v>
      </c>
      <c r="F336" s="153" t="s">
        <v>433</v>
      </c>
      <c r="I336" s="144"/>
      <c r="J336" s="144"/>
      <c r="K336" s="154">
        <f>BK336</f>
        <v>0</v>
      </c>
      <c r="M336" s="141"/>
      <c r="N336" s="146"/>
      <c r="O336" s="147"/>
      <c r="P336" s="147"/>
      <c r="Q336" s="148">
        <f>SUM(Q337:Q340)</f>
        <v>0</v>
      </c>
      <c r="R336" s="148">
        <f>SUM(R337:R340)</f>
        <v>0</v>
      </c>
      <c r="S336" s="147"/>
      <c r="T336" s="149">
        <f>SUM(T337:T340)</f>
        <v>0</v>
      </c>
      <c r="U336" s="147"/>
      <c r="V336" s="149">
        <f>SUM(V337:V340)</f>
        <v>13.3299285</v>
      </c>
      <c r="W336" s="147"/>
      <c r="X336" s="150">
        <f>SUM(X337:X340)</f>
        <v>0</v>
      </c>
      <c r="AR336" s="142" t="s">
        <v>88</v>
      </c>
      <c r="AT336" s="151" t="s">
        <v>79</v>
      </c>
      <c r="AU336" s="151" t="s">
        <v>88</v>
      </c>
      <c r="AY336" s="142" t="s">
        <v>140</v>
      </c>
      <c r="BK336" s="152">
        <f>SUM(BK337:BK340)</f>
        <v>0</v>
      </c>
    </row>
    <row r="337" spans="2:65" s="1" customFormat="1" ht="16.5" customHeight="1">
      <c r="B337" s="155"/>
      <c r="C337" s="156" t="s">
        <v>434</v>
      </c>
      <c r="D337" s="156" t="s">
        <v>143</v>
      </c>
      <c r="E337" s="157" t="s">
        <v>435</v>
      </c>
      <c r="F337" s="158" t="s">
        <v>436</v>
      </c>
      <c r="G337" s="159" t="s">
        <v>146</v>
      </c>
      <c r="H337" s="160">
        <v>7.05</v>
      </c>
      <c r="I337" s="161"/>
      <c r="J337" s="161"/>
      <c r="K337" s="162">
        <f>ROUND(P337*H337,2)</f>
        <v>0</v>
      </c>
      <c r="L337" s="158" t="s">
        <v>1</v>
      </c>
      <c r="M337" s="30"/>
      <c r="N337" s="163" t="s">
        <v>1</v>
      </c>
      <c r="O337" s="164" t="s">
        <v>43</v>
      </c>
      <c r="P337" s="165">
        <f>I337+J337</f>
        <v>0</v>
      </c>
      <c r="Q337" s="165">
        <f>ROUND(I337*H337,2)</f>
        <v>0</v>
      </c>
      <c r="R337" s="165">
        <f>ROUND(J337*H337,2)</f>
        <v>0</v>
      </c>
      <c r="S337" s="52"/>
      <c r="T337" s="166">
        <f>S337*H337</f>
        <v>0</v>
      </c>
      <c r="U337" s="166">
        <v>1.89077</v>
      </c>
      <c r="V337" s="166">
        <f>U337*H337</f>
        <v>13.3299285</v>
      </c>
      <c r="W337" s="166">
        <v>0</v>
      </c>
      <c r="X337" s="167">
        <f>W337*H337</f>
        <v>0</v>
      </c>
      <c r="AR337" s="168" t="s">
        <v>147</v>
      </c>
      <c r="AT337" s="168" t="s">
        <v>143</v>
      </c>
      <c r="AU337" s="168" t="s">
        <v>90</v>
      </c>
      <c r="AY337" s="16" t="s">
        <v>140</v>
      </c>
      <c r="BE337" s="169">
        <f>IF(O337="základní",K337,0)</f>
        <v>0</v>
      </c>
      <c r="BF337" s="169">
        <f>IF(O337="snížená",K337,0)</f>
        <v>0</v>
      </c>
      <c r="BG337" s="169">
        <f>IF(O337="zákl. přenesená",K337,0)</f>
        <v>0</v>
      </c>
      <c r="BH337" s="169">
        <f>IF(O337="sníž. přenesená",K337,0)</f>
        <v>0</v>
      </c>
      <c r="BI337" s="169">
        <f>IF(O337="nulová",K337,0)</f>
        <v>0</v>
      </c>
      <c r="BJ337" s="16" t="s">
        <v>88</v>
      </c>
      <c r="BK337" s="169">
        <f>ROUND(P337*H337,2)</f>
        <v>0</v>
      </c>
      <c r="BL337" s="16" t="s">
        <v>147</v>
      </c>
      <c r="BM337" s="168" t="s">
        <v>437</v>
      </c>
    </row>
    <row r="338" spans="2:47" s="1" customFormat="1" ht="12">
      <c r="B338" s="30"/>
      <c r="D338" s="170" t="s">
        <v>149</v>
      </c>
      <c r="F338" s="171" t="s">
        <v>436</v>
      </c>
      <c r="I338" s="89"/>
      <c r="J338" s="89"/>
      <c r="M338" s="30"/>
      <c r="N338" s="172"/>
      <c r="O338" s="52"/>
      <c r="P338" s="52"/>
      <c r="Q338" s="52"/>
      <c r="R338" s="52"/>
      <c r="S338" s="52"/>
      <c r="T338" s="52"/>
      <c r="U338" s="52"/>
      <c r="V338" s="52"/>
      <c r="W338" s="52"/>
      <c r="X338" s="53"/>
      <c r="AT338" s="16" t="s">
        <v>149</v>
      </c>
      <c r="AU338" s="16" t="s">
        <v>90</v>
      </c>
    </row>
    <row r="339" spans="2:47" s="1" customFormat="1" ht="19.5">
      <c r="B339" s="30"/>
      <c r="D339" s="170" t="s">
        <v>150</v>
      </c>
      <c r="F339" s="173" t="s">
        <v>438</v>
      </c>
      <c r="I339" s="89"/>
      <c r="J339" s="89"/>
      <c r="M339" s="30"/>
      <c r="N339" s="172"/>
      <c r="O339" s="52"/>
      <c r="P339" s="52"/>
      <c r="Q339" s="52"/>
      <c r="R339" s="52"/>
      <c r="S339" s="52"/>
      <c r="T339" s="52"/>
      <c r="U339" s="52"/>
      <c r="V339" s="52"/>
      <c r="W339" s="52"/>
      <c r="X339" s="53"/>
      <c r="AT339" s="16" t="s">
        <v>150</v>
      </c>
      <c r="AU339" s="16" t="s">
        <v>90</v>
      </c>
    </row>
    <row r="340" spans="2:51" s="13" customFormat="1" ht="12">
      <c r="B340" s="181"/>
      <c r="D340" s="170" t="s">
        <v>152</v>
      </c>
      <c r="E340" s="182" t="s">
        <v>1</v>
      </c>
      <c r="F340" s="183" t="s">
        <v>439</v>
      </c>
      <c r="H340" s="184">
        <v>7.05</v>
      </c>
      <c r="I340" s="185"/>
      <c r="J340" s="185"/>
      <c r="M340" s="181"/>
      <c r="N340" s="186"/>
      <c r="O340" s="187"/>
      <c r="P340" s="187"/>
      <c r="Q340" s="187"/>
      <c r="R340" s="187"/>
      <c r="S340" s="187"/>
      <c r="T340" s="187"/>
      <c r="U340" s="187"/>
      <c r="V340" s="187"/>
      <c r="W340" s="187"/>
      <c r="X340" s="188"/>
      <c r="AT340" s="182" t="s">
        <v>152</v>
      </c>
      <c r="AU340" s="182" t="s">
        <v>90</v>
      </c>
      <c r="AV340" s="13" t="s">
        <v>90</v>
      </c>
      <c r="AW340" s="13" t="s">
        <v>4</v>
      </c>
      <c r="AX340" s="13" t="s">
        <v>88</v>
      </c>
      <c r="AY340" s="182" t="s">
        <v>140</v>
      </c>
    </row>
    <row r="341" spans="2:63" s="11" customFormat="1" ht="22.9" customHeight="1">
      <c r="B341" s="141"/>
      <c r="D341" s="142" t="s">
        <v>79</v>
      </c>
      <c r="E341" s="153" t="s">
        <v>440</v>
      </c>
      <c r="F341" s="153" t="s">
        <v>441</v>
      </c>
      <c r="I341" s="144"/>
      <c r="J341" s="144"/>
      <c r="K341" s="154">
        <f>BK341</f>
        <v>0</v>
      </c>
      <c r="M341" s="141"/>
      <c r="N341" s="146"/>
      <c r="O341" s="147"/>
      <c r="P341" s="147"/>
      <c r="Q341" s="148">
        <f>SUM(Q342:Q468)</f>
        <v>0</v>
      </c>
      <c r="R341" s="148">
        <f>SUM(R342:R468)</f>
        <v>0</v>
      </c>
      <c r="S341" s="147"/>
      <c r="T341" s="149">
        <f>SUM(T342:T468)</f>
        <v>0</v>
      </c>
      <c r="U341" s="147"/>
      <c r="V341" s="149">
        <f>SUM(V342:V468)</f>
        <v>279.113104</v>
      </c>
      <c r="W341" s="147"/>
      <c r="X341" s="150">
        <f>SUM(X342:X468)</f>
        <v>0</v>
      </c>
      <c r="AR341" s="142" t="s">
        <v>88</v>
      </c>
      <c r="AT341" s="151" t="s">
        <v>79</v>
      </c>
      <c r="AU341" s="151" t="s">
        <v>88</v>
      </c>
      <c r="AY341" s="142" t="s">
        <v>140</v>
      </c>
      <c r="BK341" s="152">
        <f>SUM(BK342:BK468)</f>
        <v>0</v>
      </c>
    </row>
    <row r="342" spans="2:65" s="1" customFormat="1" ht="24" customHeight="1">
      <c r="B342" s="155"/>
      <c r="C342" s="156" t="s">
        <v>90</v>
      </c>
      <c r="D342" s="156" t="s">
        <v>143</v>
      </c>
      <c r="E342" s="157" t="s">
        <v>442</v>
      </c>
      <c r="F342" s="158" t="s">
        <v>443</v>
      </c>
      <c r="G342" s="159" t="s">
        <v>230</v>
      </c>
      <c r="H342" s="160">
        <v>3.85</v>
      </c>
      <c r="I342" s="161"/>
      <c r="J342" s="161"/>
      <c r="K342" s="162">
        <f>ROUND(P342*H342,2)</f>
        <v>0</v>
      </c>
      <c r="L342" s="158" t="s">
        <v>222</v>
      </c>
      <c r="M342" s="30"/>
      <c r="N342" s="163" t="s">
        <v>1</v>
      </c>
      <c r="O342" s="164" t="s">
        <v>43</v>
      </c>
      <c r="P342" s="165">
        <f>I342+J342</f>
        <v>0</v>
      </c>
      <c r="Q342" s="165">
        <f>ROUND(I342*H342,2)</f>
        <v>0</v>
      </c>
      <c r="R342" s="165">
        <f>ROUND(J342*H342,2)</f>
        <v>0</v>
      </c>
      <c r="S342" s="52"/>
      <c r="T342" s="166">
        <f>S342*H342</f>
        <v>0</v>
      </c>
      <c r="U342" s="166">
        <v>0</v>
      </c>
      <c r="V342" s="166">
        <f>U342*H342</f>
        <v>0</v>
      </c>
      <c r="W342" s="166">
        <v>0</v>
      </c>
      <c r="X342" s="167">
        <f>W342*H342</f>
        <v>0</v>
      </c>
      <c r="AR342" s="168" t="s">
        <v>147</v>
      </c>
      <c r="AT342" s="168" t="s">
        <v>143</v>
      </c>
      <c r="AU342" s="168" t="s">
        <v>90</v>
      </c>
      <c r="AY342" s="16" t="s">
        <v>140</v>
      </c>
      <c r="BE342" s="169">
        <f>IF(O342="základní",K342,0)</f>
        <v>0</v>
      </c>
      <c r="BF342" s="169">
        <f>IF(O342="snížená",K342,0)</f>
        <v>0</v>
      </c>
      <c r="BG342" s="169">
        <f>IF(O342="zákl. přenesená",K342,0)</f>
        <v>0</v>
      </c>
      <c r="BH342" s="169">
        <f>IF(O342="sníž. přenesená",K342,0)</f>
        <v>0</v>
      </c>
      <c r="BI342" s="169">
        <f>IF(O342="nulová",K342,0)</f>
        <v>0</v>
      </c>
      <c r="BJ342" s="16" t="s">
        <v>88</v>
      </c>
      <c r="BK342" s="169">
        <f>ROUND(P342*H342,2)</f>
        <v>0</v>
      </c>
      <c r="BL342" s="16" t="s">
        <v>147</v>
      </c>
      <c r="BM342" s="168" t="s">
        <v>444</v>
      </c>
    </row>
    <row r="343" spans="2:47" s="1" customFormat="1" ht="29.25">
      <c r="B343" s="30"/>
      <c r="D343" s="170" t="s">
        <v>149</v>
      </c>
      <c r="F343" s="171" t="s">
        <v>445</v>
      </c>
      <c r="I343" s="89"/>
      <c r="J343" s="89"/>
      <c r="M343" s="30"/>
      <c r="N343" s="172"/>
      <c r="O343" s="52"/>
      <c r="P343" s="52"/>
      <c r="Q343" s="52"/>
      <c r="R343" s="52"/>
      <c r="S343" s="52"/>
      <c r="T343" s="52"/>
      <c r="U343" s="52"/>
      <c r="V343" s="52"/>
      <c r="W343" s="52"/>
      <c r="X343" s="53"/>
      <c r="AT343" s="16" t="s">
        <v>149</v>
      </c>
      <c r="AU343" s="16" t="s">
        <v>90</v>
      </c>
    </row>
    <row r="344" spans="2:47" s="1" customFormat="1" ht="19.5">
      <c r="B344" s="30"/>
      <c r="D344" s="170" t="s">
        <v>150</v>
      </c>
      <c r="F344" s="173" t="s">
        <v>446</v>
      </c>
      <c r="I344" s="89"/>
      <c r="J344" s="89"/>
      <c r="M344" s="30"/>
      <c r="N344" s="172"/>
      <c r="O344" s="52"/>
      <c r="P344" s="52"/>
      <c r="Q344" s="52"/>
      <c r="R344" s="52"/>
      <c r="S344" s="52"/>
      <c r="T344" s="52"/>
      <c r="U344" s="52"/>
      <c r="V344" s="52"/>
      <c r="W344" s="52"/>
      <c r="X344" s="53"/>
      <c r="AT344" s="16" t="s">
        <v>150</v>
      </c>
      <c r="AU344" s="16" t="s">
        <v>90</v>
      </c>
    </row>
    <row r="345" spans="2:51" s="12" customFormat="1" ht="12">
      <c r="B345" s="174"/>
      <c r="D345" s="170" t="s">
        <v>152</v>
      </c>
      <c r="E345" s="175" t="s">
        <v>1</v>
      </c>
      <c r="F345" s="176" t="s">
        <v>153</v>
      </c>
      <c r="H345" s="175" t="s">
        <v>1</v>
      </c>
      <c r="I345" s="177"/>
      <c r="J345" s="177"/>
      <c r="M345" s="174"/>
      <c r="N345" s="178"/>
      <c r="O345" s="179"/>
      <c r="P345" s="179"/>
      <c r="Q345" s="179"/>
      <c r="R345" s="179"/>
      <c r="S345" s="179"/>
      <c r="T345" s="179"/>
      <c r="U345" s="179"/>
      <c r="V345" s="179"/>
      <c r="W345" s="179"/>
      <c r="X345" s="180"/>
      <c r="AT345" s="175" t="s">
        <v>152</v>
      </c>
      <c r="AU345" s="175" t="s">
        <v>90</v>
      </c>
      <c r="AV345" s="12" t="s">
        <v>88</v>
      </c>
      <c r="AW345" s="12" t="s">
        <v>4</v>
      </c>
      <c r="AX345" s="12" t="s">
        <v>80</v>
      </c>
      <c r="AY345" s="175" t="s">
        <v>140</v>
      </c>
    </row>
    <row r="346" spans="2:51" s="13" customFormat="1" ht="12">
      <c r="B346" s="181"/>
      <c r="D346" s="170" t="s">
        <v>152</v>
      </c>
      <c r="E346" s="182" t="s">
        <v>1</v>
      </c>
      <c r="F346" s="183" t="s">
        <v>447</v>
      </c>
      <c r="H346" s="184">
        <v>3.85</v>
      </c>
      <c r="I346" s="185"/>
      <c r="J346" s="185"/>
      <c r="M346" s="181"/>
      <c r="N346" s="186"/>
      <c r="O346" s="187"/>
      <c r="P346" s="187"/>
      <c r="Q346" s="187"/>
      <c r="R346" s="187"/>
      <c r="S346" s="187"/>
      <c r="T346" s="187"/>
      <c r="U346" s="187"/>
      <c r="V346" s="187"/>
      <c r="W346" s="187"/>
      <c r="X346" s="188"/>
      <c r="AT346" s="182" t="s">
        <v>152</v>
      </c>
      <c r="AU346" s="182" t="s">
        <v>90</v>
      </c>
      <c r="AV346" s="13" t="s">
        <v>90</v>
      </c>
      <c r="AW346" s="13" t="s">
        <v>4</v>
      </c>
      <c r="AX346" s="13" t="s">
        <v>80</v>
      </c>
      <c r="AY346" s="182" t="s">
        <v>140</v>
      </c>
    </row>
    <row r="347" spans="2:51" s="14" customFormat="1" ht="12">
      <c r="B347" s="189"/>
      <c r="D347" s="170" t="s">
        <v>152</v>
      </c>
      <c r="E347" s="190" t="s">
        <v>1</v>
      </c>
      <c r="F347" s="191" t="s">
        <v>155</v>
      </c>
      <c r="H347" s="192">
        <v>3.85</v>
      </c>
      <c r="I347" s="193"/>
      <c r="J347" s="193"/>
      <c r="M347" s="189"/>
      <c r="N347" s="194"/>
      <c r="O347" s="195"/>
      <c r="P347" s="195"/>
      <c r="Q347" s="195"/>
      <c r="R347" s="195"/>
      <c r="S347" s="195"/>
      <c r="T347" s="195"/>
      <c r="U347" s="195"/>
      <c r="V347" s="195"/>
      <c r="W347" s="195"/>
      <c r="X347" s="196"/>
      <c r="AT347" s="190" t="s">
        <v>152</v>
      </c>
      <c r="AU347" s="190" t="s">
        <v>90</v>
      </c>
      <c r="AV347" s="14" t="s">
        <v>147</v>
      </c>
      <c r="AW347" s="14" t="s">
        <v>4</v>
      </c>
      <c r="AX347" s="14" t="s">
        <v>88</v>
      </c>
      <c r="AY347" s="190" t="s">
        <v>140</v>
      </c>
    </row>
    <row r="348" spans="2:65" s="1" customFormat="1" ht="24" customHeight="1">
      <c r="B348" s="155"/>
      <c r="C348" s="156" t="s">
        <v>248</v>
      </c>
      <c r="D348" s="156" t="s">
        <v>143</v>
      </c>
      <c r="E348" s="157" t="s">
        <v>448</v>
      </c>
      <c r="F348" s="158" t="s">
        <v>449</v>
      </c>
      <c r="G348" s="159" t="s">
        <v>230</v>
      </c>
      <c r="H348" s="160">
        <v>3.85</v>
      </c>
      <c r="I348" s="161"/>
      <c r="J348" s="161"/>
      <c r="K348" s="162">
        <f>ROUND(P348*H348,2)</f>
        <v>0</v>
      </c>
      <c r="L348" s="158" t="s">
        <v>1</v>
      </c>
      <c r="M348" s="30"/>
      <c r="N348" s="163" t="s">
        <v>1</v>
      </c>
      <c r="O348" s="164" t="s">
        <v>43</v>
      </c>
      <c r="P348" s="165">
        <f>I348+J348</f>
        <v>0</v>
      </c>
      <c r="Q348" s="165">
        <f>ROUND(I348*H348,2)</f>
        <v>0</v>
      </c>
      <c r="R348" s="165">
        <f>ROUND(J348*H348,2)</f>
        <v>0</v>
      </c>
      <c r="S348" s="52"/>
      <c r="T348" s="166">
        <f>S348*H348</f>
        <v>0</v>
      </c>
      <c r="U348" s="166">
        <v>0.00061</v>
      </c>
      <c r="V348" s="166">
        <f>U348*H348</f>
        <v>0.0023485</v>
      </c>
      <c r="W348" s="166">
        <v>0</v>
      </c>
      <c r="X348" s="167">
        <f>W348*H348</f>
        <v>0</v>
      </c>
      <c r="AR348" s="168" t="s">
        <v>147</v>
      </c>
      <c r="AT348" s="168" t="s">
        <v>143</v>
      </c>
      <c r="AU348" s="168" t="s">
        <v>90</v>
      </c>
      <c r="AY348" s="16" t="s">
        <v>140</v>
      </c>
      <c r="BE348" s="169">
        <f>IF(O348="základní",K348,0)</f>
        <v>0</v>
      </c>
      <c r="BF348" s="169">
        <f>IF(O348="snížená",K348,0)</f>
        <v>0</v>
      </c>
      <c r="BG348" s="169">
        <f>IF(O348="zákl. přenesená",K348,0)</f>
        <v>0</v>
      </c>
      <c r="BH348" s="169">
        <f>IF(O348="sníž. přenesená",K348,0)</f>
        <v>0</v>
      </c>
      <c r="BI348" s="169">
        <f>IF(O348="nulová",K348,0)</f>
        <v>0</v>
      </c>
      <c r="BJ348" s="16" t="s">
        <v>88</v>
      </c>
      <c r="BK348" s="169">
        <f>ROUND(P348*H348,2)</f>
        <v>0</v>
      </c>
      <c r="BL348" s="16" t="s">
        <v>147</v>
      </c>
      <c r="BM348" s="168" t="s">
        <v>450</v>
      </c>
    </row>
    <row r="349" spans="2:47" s="1" customFormat="1" ht="12">
      <c r="B349" s="30"/>
      <c r="D349" s="170" t="s">
        <v>149</v>
      </c>
      <c r="F349" s="171" t="s">
        <v>449</v>
      </c>
      <c r="I349" s="89"/>
      <c r="J349" s="89"/>
      <c r="M349" s="30"/>
      <c r="N349" s="172"/>
      <c r="O349" s="52"/>
      <c r="P349" s="52"/>
      <c r="Q349" s="52"/>
      <c r="R349" s="52"/>
      <c r="S349" s="52"/>
      <c r="T349" s="52"/>
      <c r="U349" s="52"/>
      <c r="V349" s="52"/>
      <c r="W349" s="52"/>
      <c r="X349" s="53"/>
      <c r="AT349" s="16" t="s">
        <v>149</v>
      </c>
      <c r="AU349" s="16" t="s">
        <v>90</v>
      </c>
    </row>
    <row r="350" spans="2:47" s="1" customFormat="1" ht="19.5">
      <c r="B350" s="30"/>
      <c r="D350" s="170" t="s">
        <v>150</v>
      </c>
      <c r="F350" s="173" t="s">
        <v>446</v>
      </c>
      <c r="I350" s="89"/>
      <c r="J350" s="89"/>
      <c r="M350" s="30"/>
      <c r="N350" s="172"/>
      <c r="O350" s="52"/>
      <c r="P350" s="52"/>
      <c r="Q350" s="52"/>
      <c r="R350" s="52"/>
      <c r="S350" s="52"/>
      <c r="T350" s="52"/>
      <c r="U350" s="52"/>
      <c r="V350" s="52"/>
      <c r="W350" s="52"/>
      <c r="X350" s="53"/>
      <c r="AT350" s="16" t="s">
        <v>150</v>
      </c>
      <c r="AU350" s="16" t="s">
        <v>90</v>
      </c>
    </row>
    <row r="351" spans="2:65" s="1" customFormat="1" ht="24" customHeight="1">
      <c r="B351" s="155"/>
      <c r="C351" s="156" t="s">
        <v>147</v>
      </c>
      <c r="D351" s="156" t="s">
        <v>143</v>
      </c>
      <c r="E351" s="157" t="s">
        <v>451</v>
      </c>
      <c r="F351" s="158" t="s">
        <v>452</v>
      </c>
      <c r="G351" s="159" t="s">
        <v>230</v>
      </c>
      <c r="H351" s="160">
        <v>3.85</v>
      </c>
      <c r="I351" s="161"/>
      <c r="J351" s="161"/>
      <c r="K351" s="162">
        <f>ROUND(P351*H351,2)</f>
        <v>0</v>
      </c>
      <c r="L351" s="158" t="s">
        <v>222</v>
      </c>
      <c r="M351" s="30"/>
      <c r="N351" s="163" t="s">
        <v>1</v>
      </c>
      <c r="O351" s="164" t="s">
        <v>43</v>
      </c>
      <c r="P351" s="165">
        <f>I351+J351</f>
        <v>0</v>
      </c>
      <c r="Q351" s="165">
        <f>ROUND(I351*H351,2)</f>
        <v>0</v>
      </c>
      <c r="R351" s="165">
        <f>ROUND(J351*H351,2)</f>
        <v>0</v>
      </c>
      <c r="S351" s="52"/>
      <c r="T351" s="166">
        <f>S351*H351</f>
        <v>0</v>
      </c>
      <c r="U351" s="166">
        <v>0</v>
      </c>
      <c r="V351" s="166">
        <f>U351*H351</f>
        <v>0</v>
      </c>
      <c r="W351" s="166">
        <v>0</v>
      </c>
      <c r="X351" s="167">
        <f>W351*H351</f>
        <v>0</v>
      </c>
      <c r="AR351" s="168" t="s">
        <v>147</v>
      </c>
      <c r="AT351" s="168" t="s">
        <v>143</v>
      </c>
      <c r="AU351" s="168" t="s">
        <v>90</v>
      </c>
      <c r="AY351" s="16" t="s">
        <v>140</v>
      </c>
      <c r="BE351" s="169">
        <f>IF(O351="základní",K351,0)</f>
        <v>0</v>
      </c>
      <c r="BF351" s="169">
        <f>IF(O351="snížená",K351,0)</f>
        <v>0</v>
      </c>
      <c r="BG351" s="169">
        <f>IF(O351="zákl. přenesená",K351,0)</f>
        <v>0</v>
      </c>
      <c r="BH351" s="169">
        <f>IF(O351="sníž. přenesená",K351,0)</f>
        <v>0</v>
      </c>
      <c r="BI351" s="169">
        <f>IF(O351="nulová",K351,0)</f>
        <v>0</v>
      </c>
      <c r="BJ351" s="16" t="s">
        <v>88</v>
      </c>
      <c r="BK351" s="169">
        <f>ROUND(P351*H351,2)</f>
        <v>0</v>
      </c>
      <c r="BL351" s="16" t="s">
        <v>147</v>
      </c>
      <c r="BM351" s="168" t="s">
        <v>453</v>
      </c>
    </row>
    <row r="352" spans="2:47" s="1" customFormat="1" ht="29.25">
      <c r="B352" s="30"/>
      <c r="D352" s="170" t="s">
        <v>149</v>
      </c>
      <c r="F352" s="171" t="s">
        <v>454</v>
      </c>
      <c r="I352" s="89"/>
      <c r="J352" s="89"/>
      <c r="M352" s="30"/>
      <c r="N352" s="172"/>
      <c r="O352" s="52"/>
      <c r="P352" s="52"/>
      <c r="Q352" s="52"/>
      <c r="R352" s="52"/>
      <c r="S352" s="52"/>
      <c r="T352" s="52"/>
      <c r="U352" s="52"/>
      <c r="V352" s="52"/>
      <c r="W352" s="52"/>
      <c r="X352" s="53"/>
      <c r="AT352" s="16" t="s">
        <v>149</v>
      </c>
      <c r="AU352" s="16" t="s">
        <v>90</v>
      </c>
    </row>
    <row r="353" spans="2:47" s="1" customFormat="1" ht="19.5">
      <c r="B353" s="30"/>
      <c r="D353" s="170" t="s">
        <v>150</v>
      </c>
      <c r="F353" s="173" t="s">
        <v>446</v>
      </c>
      <c r="I353" s="89"/>
      <c r="J353" s="89"/>
      <c r="M353" s="30"/>
      <c r="N353" s="172"/>
      <c r="O353" s="52"/>
      <c r="P353" s="52"/>
      <c r="Q353" s="52"/>
      <c r="R353" s="52"/>
      <c r="S353" s="52"/>
      <c r="T353" s="52"/>
      <c r="U353" s="52"/>
      <c r="V353" s="52"/>
      <c r="W353" s="52"/>
      <c r="X353" s="53"/>
      <c r="AT353" s="16" t="s">
        <v>150</v>
      </c>
      <c r="AU353" s="16" t="s">
        <v>90</v>
      </c>
    </row>
    <row r="354" spans="2:65" s="1" customFormat="1" ht="24" customHeight="1">
      <c r="B354" s="155"/>
      <c r="C354" s="156" t="s">
        <v>455</v>
      </c>
      <c r="D354" s="156" t="s">
        <v>143</v>
      </c>
      <c r="E354" s="157" t="s">
        <v>456</v>
      </c>
      <c r="F354" s="158" t="s">
        <v>457</v>
      </c>
      <c r="G354" s="159" t="s">
        <v>230</v>
      </c>
      <c r="H354" s="160">
        <v>3.85</v>
      </c>
      <c r="I354" s="161"/>
      <c r="J354" s="161"/>
      <c r="K354" s="162">
        <f>ROUND(P354*H354,2)</f>
        <v>0</v>
      </c>
      <c r="L354" s="158" t="s">
        <v>261</v>
      </c>
      <c r="M354" s="30"/>
      <c r="N354" s="163" t="s">
        <v>1</v>
      </c>
      <c r="O354" s="164" t="s">
        <v>43</v>
      </c>
      <c r="P354" s="165">
        <f>I354+J354</f>
        <v>0</v>
      </c>
      <c r="Q354" s="165">
        <f>ROUND(I354*H354,2)</f>
        <v>0</v>
      </c>
      <c r="R354" s="165">
        <f>ROUND(J354*H354,2)</f>
        <v>0</v>
      </c>
      <c r="S354" s="52"/>
      <c r="T354" s="166">
        <f>S354*H354</f>
        <v>0</v>
      </c>
      <c r="U354" s="166">
        <v>0</v>
      </c>
      <c r="V354" s="166">
        <f>U354*H354</f>
        <v>0</v>
      </c>
      <c r="W354" s="166">
        <v>0</v>
      </c>
      <c r="X354" s="167">
        <f>W354*H354</f>
        <v>0</v>
      </c>
      <c r="AR354" s="168" t="s">
        <v>147</v>
      </c>
      <c r="AT354" s="168" t="s">
        <v>143</v>
      </c>
      <c r="AU354" s="168" t="s">
        <v>90</v>
      </c>
      <c r="AY354" s="16" t="s">
        <v>140</v>
      </c>
      <c r="BE354" s="169">
        <f>IF(O354="základní",K354,0)</f>
        <v>0</v>
      </c>
      <c r="BF354" s="169">
        <f>IF(O354="snížená",K354,0)</f>
        <v>0</v>
      </c>
      <c r="BG354" s="169">
        <f>IF(O354="zákl. přenesená",K354,0)</f>
        <v>0</v>
      </c>
      <c r="BH354" s="169">
        <f>IF(O354="sníž. přenesená",K354,0)</f>
        <v>0</v>
      </c>
      <c r="BI354" s="169">
        <f>IF(O354="nulová",K354,0)</f>
        <v>0</v>
      </c>
      <c r="BJ354" s="16" t="s">
        <v>88</v>
      </c>
      <c r="BK354" s="169">
        <f>ROUND(P354*H354,2)</f>
        <v>0</v>
      </c>
      <c r="BL354" s="16" t="s">
        <v>147</v>
      </c>
      <c r="BM354" s="168" t="s">
        <v>458</v>
      </c>
    </row>
    <row r="355" spans="2:47" s="1" customFormat="1" ht="19.5">
      <c r="B355" s="30"/>
      <c r="D355" s="170" t="s">
        <v>149</v>
      </c>
      <c r="F355" s="171" t="s">
        <v>459</v>
      </c>
      <c r="I355" s="89"/>
      <c r="J355" s="89"/>
      <c r="M355" s="30"/>
      <c r="N355" s="172"/>
      <c r="O355" s="52"/>
      <c r="P355" s="52"/>
      <c r="Q355" s="52"/>
      <c r="R355" s="52"/>
      <c r="S355" s="52"/>
      <c r="T355" s="52"/>
      <c r="U355" s="52"/>
      <c r="V355" s="52"/>
      <c r="W355" s="52"/>
      <c r="X355" s="53"/>
      <c r="AT355" s="16" t="s">
        <v>149</v>
      </c>
      <c r="AU355" s="16" t="s">
        <v>90</v>
      </c>
    </row>
    <row r="356" spans="2:47" s="1" customFormat="1" ht="19.5">
      <c r="B356" s="30"/>
      <c r="D356" s="170" t="s">
        <v>150</v>
      </c>
      <c r="F356" s="173" t="s">
        <v>460</v>
      </c>
      <c r="I356" s="89"/>
      <c r="J356" s="89"/>
      <c r="M356" s="30"/>
      <c r="N356" s="172"/>
      <c r="O356" s="52"/>
      <c r="P356" s="52"/>
      <c r="Q356" s="52"/>
      <c r="R356" s="52"/>
      <c r="S356" s="52"/>
      <c r="T356" s="52"/>
      <c r="U356" s="52"/>
      <c r="V356" s="52"/>
      <c r="W356" s="52"/>
      <c r="X356" s="53"/>
      <c r="AT356" s="16" t="s">
        <v>150</v>
      </c>
      <c r="AU356" s="16" t="s">
        <v>90</v>
      </c>
    </row>
    <row r="357" spans="2:65" s="1" customFormat="1" ht="24" customHeight="1">
      <c r="B357" s="155"/>
      <c r="C357" s="156" t="s">
        <v>461</v>
      </c>
      <c r="D357" s="156" t="s">
        <v>143</v>
      </c>
      <c r="E357" s="157" t="s">
        <v>462</v>
      </c>
      <c r="F357" s="158" t="s">
        <v>463</v>
      </c>
      <c r="G357" s="159" t="s">
        <v>230</v>
      </c>
      <c r="H357" s="160">
        <v>3.85</v>
      </c>
      <c r="I357" s="161"/>
      <c r="J357" s="161"/>
      <c r="K357" s="162">
        <f>ROUND(P357*H357,2)</f>
        <v>0</v>
      </c>
      <c r="L357" s="158" t="s">
        <v>222</v>
      </c>
      <c r="M357" s="30"/>
      <c r="N357" s="163" t="s">
        <v>1</v>
      </c>
      <c r="O357" s="164" t="s">
        <v>43</v>
      </c>
      <c r="P357" s="165">
        <f>I357+J357</f>
        <v>0</v>
      </c>
      <c r="Q357" s="165">
        <f>ROUND(I357*H357,2)</f>
        <v>0</v>
      </c>
      <c r="R357" s="165">
        <f>ROUND(J357*H357,2)</f>
        <v>0</v>
      </c>
      <c r="S357" s="52"/>
      <c r="T357" s="166">
        <f>S357*H357</f>
        <v>0</v>
      </c>
      <c r="U357" s="166">
        <v>0</v>
      </c>
      <c r="V357" s="166">
        <f>U357*H357</f>
        <v>0</v>
      </c>
      <c r="W357" s="166">
        <v>0</v>
      </c>
      <c r="X357" s="167">
        <f>W357*H357</f>
        <v>0</v>
      </c>
      <c r="AR357" s="168" t="s">
        <v>147</v>
      </c>
      <c r="AT357" s="168" t="s">
        <v>143</v>
      </c>
      <c r="AU357" s="168" t="s">
        <v>90</v>
      </c>
      <c r="AY357" s="16" t="s">
        <v>140</v>
      </c>
      <c r="BE357" s="169">
        <f>IF(O357="základní",K357,0)</f>
        <v>0</v>
      </c>
      <c r="BF357" s="169">
        <f>IF(O357="snížená",K357,0)</f>
        <v>0</v>
      </c>
      <c r="BG357" s="169">
        <f>IF(O357="zákl. přenesená",K357,0)</f>
        <v>0</v>
      </c>
      <c r="BH357" s="169">
        <f>IF(O357="sníž. přenesená",K357,0)</f>
        <v>0</v>
      </c>
      <c r="BI357" s="169">
        <f>IF(O357="nulová",K357,0)</f>
        <v>0</v>
      </c>
      <c r="BJ357" s="16" t="s">
        <v>88</v>
      </c>
      <c r="BK357" s="169">
        <f>ROUND(P357*H357,2)</f>
        <v>0</v>
      </c>
      <c r="BL357" s="16" t="s">
        <v>147</v>
      </c>
      <c r="BM357" s="168" t="s">
        <v>464</v>
      </c>
    </row>
    <row r="358" spans="2:47" s="1" customFormat="1" ht="29.25">
      <c r="B358" s="30"/>
      <c r="D358" s="170" t="s">
        <v>149</v>
      </c>
      <c r="F358" s="171" t="s">
        <v>465</v>
      </c>
      <c r="I358" s="89"/>
      <c r="J358" s="89"/>
      <c r="M358" s="30"/>
      <c r="N358" s="172"/>
      <c r="O358" s="52"/>
      <c r="P358" s="52"/>
      <c r="Q358" s="52"/>
      <c r="R358" s="52"/>
      <c r="S358" s="52"/>
      <c r="T358" s="52"/>
      <c r="U358" s="52"/>
      <c r="V358" s="52"/>
      <c r="W358" s="52"/>
      <c r="X358" s="53"/>
      <c r="AT358" s="16" t="s">
        <v>149</v>
      </c>
      <c r="AU358" s="16" t="s">
        <v>90</v>
      </c>
    </row>
    <row r="359" spans="2:47" s="1" customFormat="1" ht="19.5">
      <c r="B359" s="30"/>
      <c r="D359" s="170" t="s">
        <v>150</v>
      </c>
      <c r="F359" s="173" t="s">
        <v>446</v>
      </c>
      <c r="I359" s="89"/>
      <c r="J359" s="89"/>
      <c r="M359" s="30"/>
      <c r="N359" s="172"/>
      <c r="O359" s="52"/>
      <c r="P359" s="52"/>
      <c r="Q359" s="52"/>
      <c r="R359" s="52"/>
      <c r="S359" s="52"/>
      <c r="T359" s="52"/>
      <c r="U359" s="52"/>
      <c r="V359" s="52"/>
      <c r="W359" s="52"/>
      <c r="X359" s="53"/>
      <c r="AT359" s="16" t="s">
        <v>150</v>
      </c>
      <c r="AU359" s="16" t="s">
        <v>90</v>
      </c>
    </row>
    <row r="360" spans="2:65" s="1" customFormat="1" ht="16.5" customHeight="1">
      <c r="B360" s="155"/>
      <c r="C360" s="156" t="s">
        <v>88</v>
      </c>
      <c r="D360" s="156" t="s">
        <v>143</v>
      </c>
      <c r="E360" s="157" t="s">
        <v>466</v>
      </c>
      <c r="F360" s="158" t="s">
        <v>467</v>
      </c>
      <c r="G360" s="159" t="s">
        <v>230</v>
      </c>
      <c r="H360" s="160">
        <v>3.85</v>
      </c>
      <c r="I360" s="161"/>
      <c r="J360" s="161"/>
      <c r="K360" s="162">
        <f>ROUND(P360*H360,2)</f>
        <v>0</v>
      </c>
      <c r="L360" s="158" t="s">
        <v>222</v>
      </c>
      <c r="M360" s="30"/>
      <c r="N360" s="163" t="s">
        <v>1</v>
      </c>
      <c r="O360" s="164" t="s">
        <v>43</v>
      </c>
      <c r="P360" s="165">
        <f>I360+J360</f>
        <v>0</v>
      </c>
      <c r="Q360" s="165">
        <f>ROUND(I360*H360,2)</f>
        <v>0</v>
      </c>
      <c r="R360" s="165">
        <f>ROUND(J360*H360,2)</f>
        <v>0</v>
      </c>
      <c r="S360" s="52"/>
      <c r="T360" s="166">
        <f>S360*H360</f>
        <v>0</v>
      </c>
      <c r="U360" s="166">
        <v>0</v>
      </c>
      <c r="V360" s="166">
        <f>U360*H360</f>
        <v>0</v>
      </c>
      <c r="W360" s="166">
        <v>0</v>
      </c>
      <c r="X360" s="167">
        <f>W360*H360</f>
        <v>0</v>
      </c>
      <c r="AR360" s="168" t="s">
        <v>147</v>
      </c>
      <c r="AT360" s="168" t="s">
        <v>143</v>
      </c>
      <c r="AU360" s="168" t="s">
        <v>90</v>
      </c>
      <c r="AY360" s="16" t="s">
        <v>140</v>
      </c>
      <c r="BE360" s="169">
        <f>IF(O360="základní",K360,0)</f>
        <v>0</v>
      </c>
      <c r="BF360" s="169">
        <f>IF(O360="snížená",K360,0)</f>
        <v>0</v>
      </c>
      <c r="BG360" s="169">
        <f>IF(O360="zákl. přenesená",K360,0)</f>
        <v>0</v>
      </c>
      <c r="BH360" s="169">
        <f>IF(O360="sníž. přenesená",K360,0)</f>
        <v>0</v>
      </c>
      <c r="BI360" s="169">
        <f>IF(O360="nulová",K360,0)</f>
        <v>0</v>
      </c>
      <c r="BJ360" s="16" t="s">
        <v>88</v>
      </c>
      <c r="BK360" s="169">
        <f>ROUND(P360*H360,2)</f>
        <v>0</v>
      </c>
      <c r="BL360" s="16" t="s">
        <v>147</v>
      </c>
      <c r="BM360" s="168" t="s">
        <v>468</v>
      </c>
    </row>
    <row r="361" spans="2:47" s="1" customFormat="1" ht="19.5">
      <c r="B361" s="30"/>
      <c r="D361" s="170" t="s">
        <v>149</v>
      </c>
      <c r="F361" s="171" t="s">
        <v>469</v>
      </c>
      <c r="I361" s="89"/>
      <c r="J361" s="89"/>
      <c r="M361" s="30"/>
      <c r="N361" s="172"/>
      <c r="O361" s="52"/>
      <c r="P361" s="52"/>
      <c r="Q361" s="52"/>
      <c r="R361" s="52"/>
      <c r="S361" s="52"/>
      <c r="T361" s="52"/>
      <c r="U361" s="52"/>
      <c r="V361" s="52"/>
      <c r="W361" s="52"/>
      <c r="X361" s="53"/>
      <c r="AT361" s="16" t="s">
        <v>149</v>
      </c>
      <c r="AU361" s="16" t="s">
        <v>90</v>
      </c>
    </row>
    <row r="362" spans="2:47" s="1" customFormat="1" ht="29.25">
      <c r="B362" s="30"/>
      <c r="D362" s="170" t="s">
        <v>150</v>
      </c>
      <c r="F362" s="173" t="s">
        <v>470</v>
      </c>
      <c r="I362" s="89"/>
      <c r="J362" s="89"/>
      <c r="M362" s="30"/>
      <c r="N362" s="172"/>
      <c r="O362" s="52"/>
      <c r="P362" s="52"/>
      <c r="Q362" s="52"/>
      <c r="R362" s="52"/>
      <c r="S362" s="52"/>
      <c r="T362" s="52"/>
      <c r="U362" s="52"/>
      <c r="V362" s="52"/>
      <c r="W362" s="52"/>
      <c r="X362" s="53"/>
      <c r="AT362" s="16" t="s">
        <v>150</v>
      </c>
      <c r="AU362" s="16" t="s">
        <v>90</v>
      </c>
    </row>
    <row r="363" spans="2:65" s="1" customFormat="1" ht="24" customHeight="1">
      <c r="B363" s="155"/>
      <c r="C363" s="156" t="s">
        <v>242</v>
      </c>
      <c r="D363" s="156" t="s">
        <v>143</v>
      </c>
      <c r="E363" s="157" t="s">
        <v>471</v>
      </c>
      <c r="F363" s="158" t="s">
        <v>472</v>
      </c>
      <c r="G363" s="159" t="s">
        <v>230</v>
      </c>
      <c r="H363" s="160">
        <v>539</v>
      </c>
      <c r="I363" s="161"/>
      <c r="J363" s="161"/>
      <c r="K363" s="162">
        <f>ROUND(P363*H363,2)</f>
        <v>0</v>
      </c>
      <c r="L363" s="158" t="s">
        <v>261</v>
      </c>
      <c r="M363" s="30"/>
      <c r="N363" s="163" t="s">
        <v>1</v>
      </c>
      <c r="O363" s="164" t="s">
        <v>43</v>
      </c>
      <c r="P363" s="165">
        <f>I363+J363</f>
        <v>0</v>
      </c>
      <c r="Q363" s="165">
        <f>ROUND(I363*H363,2)</f>
        <v>0</v>
      </c>
      <c r="R363" s="165">
        <f>ROUND(J363*H363,2)</f>
        <v>0</v>
      </c>
      <c r="S363" s="52"/>
      <c r="T363" s="166">
        <f>S363*H363</f>
        <v>0</v>
      </c>
      <c r="U363" s="166">
        <v>0.10362</v>
      </c>
      <c r="V363" s="166">
        <f>U363*H363</f>
        <v>55.85118</v>
      </c>
      <c r="W363" s="166">
        <v>0</v>
      </c>
      <c r="X363" s="167">
        <f>W363*H363</f>
        <v>0</v>
      </c>
      <c r="AR363" s="168" t="s">
        <v>147</v>
      </c>
      <c r="AT363" s="168" t="s">
        <v>143</v>
      </c>
      <c r="AU363" s="168" t="s">
        <v>90</v>
      </c>
      <c r="AY363" s="16" t="s">
        <v>140</v>
      </c>
      <c r="BE363" s="169">
        <f>IF(O363="základní",K363,0)</f>
        <v>0</v>
      </c>
      <c r="BF363" s="169">
        <f>IF(O363="snížená",K363,0)</f>
        <v>0</v>
      </c>
      <c r="BG363" s="169">
        <f>IF(O363="zákl. přenesená",K363,0)</f>
        <v>0</v>
      </c>
      <c r="BH363" s="169">
        <f>IF(O363="sníž. přenesená",K363,0)</f>
        <v>0</v>
      </c>
      <c r="BI363" s="169">
        <f>IF(O363="nulová",K363,0)</f>
        <v>0</v>
      </c>
      <c r="BJ363" s="16" t="s">
        <v>88</v>
      </c>
      <c r="BK363" s="169">
        <f>ROUND(P363*H363,2)</f>
        <v>0</v>
      </c>
      <c r="BL363" s="16" t="s">
        <v>147</v>
      </c>
      <c r="BM363" s="168" t="s">
        <v>473</v>
      </c>
    </row>
    <row r="364" spans="2:47" s="1" customFormat="1" ht="48.75">
      <c r="B364" s="30"/>
      <c r="D364" s="170" t="s">
        <v>149</v>
      </c>
      <c r="F364" s="171" t="s">
        <v>474</v>
      </c>
      <c r="I364" s="89"/>
      <c r="J364" s="89"/>
      <c r="M364" s="30"/>
      <c r="N364" s="172"/>
      <c r="O364" s="52"/>
      <c r="P364" s="52"/>
      <c r="Q364" s="52"/>
      <c r="R364" s="52"/>
      <c r="S364" s="52"/>
      <c r="T364" s="52"/>
      <c r="U364" s="52"/>
      <c r="V364" s="52"/>
      <c r="W364" s="52"/>
      <c r="X364" s="53"/>
      <c r="AT364" s="16" t="s">
        <v>149</v>
      </c>
      <c r="AU364" s="16" t="s">
        <v>90</v>
      </c>
    </row>
    <row r="365" spans="2:47" s="1" customFormat="1" ht="29.25">
      <c r="B365" s="30"/>
      <c r="D365" s="170" t="s">
        <v>150</v>
      </c>
      <c r="F365" s="173" t="s">
        <v>475</v>
      </c>
      <c r="I365" s="89"/>
      <c r="J365" s="89"/>
      <c r="M365" s="30"/>
      <c r="N365" s="172"/>
      <c r="O365" s="52"/>
      <c r="P365" s="52"/>
      <c r="Q365" s="52"/>
      <c r="R365" s="52"/>
      <c r="S365" s="52"/>
      <c r="T365" s="52"/>
      <c r="U365" s="52"/>
      <c r="V365" s="52"/>
      <c r="W365" s="52"/>
      <c r="X365" s="53"/>
      <c r="AT365" s="16" t="s">
        <v>150</v>
      </c>
      <c r="AU365" s="16" t="s">
        <v>90</v>
      </c>
    </row>
    <row r="366" spans="2:51" s="12" customFormat="1" ht="12">
      <c r="B366" s="174"/>
      <c r="D366" s="170" t="s">
        <v>152</v>
      </c>
      <c r="E366" s="175" t="s">
        <v>1</v>
      </c>
      <c r="F366" s="176" t="s">
        <v>153</v>
      </c>
      <c r="H366" s="175" t="s">
        <v>1</v>
      </c>
      <c r="I366" s="177"/>
      <c r="J366" s="177"/>
      <c r="M366" s="174"/>
      <c r="N366" s="178"/>
      <c r="O366" s="179"/>
      <c r="P366" s="179"/>
      <c r="Q366" s="179"/>
      <c r="R366" s="179"/>
      <c r="S366" s="179"/>
      <c r="T366" s="179"/>
      <c r="U366" s="179"/>
      <c r="V366" s="179"/>
      <c r="W366" s="179"/>
      <c r="X366" s="180"/>
      <c r="AT366" s="175" t="s">
        <v>152</v>
      </c>
      <c r="AU366" s="175" t="s">
        <v>90</v>
      </c>
      <c r="AV366" s="12" t="s">
        <v>88</v>
      </c>
      <c r="AW366" s="12" t="s">
        <v>4</v>
      </c>
      <c r="AX366" s="12" t="s">
        <v>80</v>
      </c>
      <c r="AY366" s="175" t="s">
        <v>140</v>
      </c>
    </row>
    <row r="367" spans="2:51" s="12" customFormat="1" ht="12">
      <c r="B367" s="174"/>
      <c r="D367" s="170" t="s">
        <v>152</v>
      </c>
      <c r="E367" s="175" t="s">
        <v>1</v>
      </c>
      <c r="F367" s="176" t="s">
        <v>476</v>
      </c>
      <c r="H367" s="175" t="s">
        <v>1</v>
      </c>
      <c r="I367" s="177"/>
      <c r="J367" s="177"/>
      <c r="M367" s="174"/>
      <c r="N367" s="178"/>
      <c r="O367" s="179"/>
      <c r="P367" s="179"/>
      <c r="Q367" s="179"/>
      <c r="R367" s="179"/>
      <c r="S367" s="179"/>
      <c r="T367" s="179"/>
      <c r="U367" s="179"/>
      <c r="V367" s="179"/>
      <c r="W367" s="179"/>
      <c r="X367" s="180"/>
      <c r="AT367" s="175" t="s">
        <v>152</v>
      </c>
      <c r="AU367" s="175" t="s">
        <v>90</v>
      </c>
      <c r="AV367" s="12" t="s">
        <v>88</v>
      </c>
      <c r="AW367" s="12" t="s">
        <v>4</v>
      </c>
      <c r="AX367" s="12" t="s">
        <v>80</v>
      </c>
      <c r="AY367" s="175" t="s">
        <v>140</v>
      </c>
    </row>
    <row r="368" spans="2:51" s="13" customFormat="1" ht="12">
      <c r="B368" s="181"/>
      <c r="D368" s="170" t="s">
        <v>152</v>
      </c>
      <c r="E368" s="182" t="s">
        <v>1</v>
      </c>
      <c r="F368" s="183" t="s">
        <v>477</v>
      </c>
      <c r="H368" s="184">
        <v>160</v>
      </c>
      <c r="I368" s="185"/>
      <c r="J368" s="185"/>
      <c r="M368" s="181"/>
      <c r="N368" s="186"/>
      <c r="O368" s="187"/>
      <c r="P368" s="187"/>
      <c r="Q368" s="187"/>
      <c r="R368" s="187"/>
      <c r="S368" s="187"/>
      <c r="T368" s="187"/>
      <c r="U368" s="187"/>
      <c r="V368" s="187"/>
      <c r="W368" s="187"/>
      <c r="X368" s="188"/>
      <c r="AT368" s="182" t="s">
        <v>152</v>
      </c>
      <c r="AU368" s="182" t="s">
        <v>90</v>
      </c>
      <c r="AV368" s="13" t="s">
        <v>90</v>
      </c>
      <c r="AW368" s="13" t="s">
        <v>4</v>
      </c>
      <c r="AX368" s="13" t="s">
        <v>80</v>
      </c>
      <c r="AY368" s="182" t="s">
        <v>140</v>
      </c>
    </row>
    <row r="369" spans="2:51" s="12" customFormat="1" ht="12">
      <c r="B369" s="174"/>
      <c r="D369" s="170" t="s">
        <v>152</v>
      </c>
      <c r="E369" s="175" t="s">
        <v>1</v>
      </c>
      <c r="F369" s="176" t="s">
        <v>478</v>
      </c>
      <c r="H369" s="175" t="s">
        <v>1</v>
      </c>
      <c r="I369" s="177"/>
      <c r="J369" s="177"/>
      <c r="M369" s="174"/>
      <c r="N369" s="178"/>
      <c r="O369" s="179"/>
      <c r="P369" s="179"/>
      <c r="Q369" s="179"/>
      <c r="R369" s="179"/>
      <c r="S369" s="179"/>
      <c r="T369" s="179"/>
      <c r="U369" s="179"/>
      <c r="V369" s="179"/>
      <c r="W369" s="179"/>
      <c r="X369" s="180"/>
      <c r="AT369" s="175" t="s">
        <v>152</v>
      </c>
      <c r="AU369" s="175" t="s">
        <v>90</v>
      </c>
      <c r="AV369" s="12" t="s">
        <v>88</v>
      </c>
      <c r="AW369" s="12" t="s">
        <v>4</v>
      </c>
      <c r="AX369" s="12" t="s">
        <v>80</v>
      </c>
      <c r="AY369" s="175" t="s">
        <v>140</v>
      </c>
    </row>
    <row r="370" spans="2:51" s="13" customFormat="1" ht="12">
      <c r="B370" s="181"/>
      <c r="D370" s="170" t="s">
        <v>152</v>
      </c>
      <c r="E370" s="182" t="s">
        <v>1</v>
      </c>
      <c r="F370" s="183" t="s">
        <v>479</v>
      </c>
      <c r="H370" s="184">
        <v>345</v>
      </c>
      <c r="I370" s="185"/>
      <c r="J370" s="185"/>
      <c r="M370" s="181"/>
      <c r="N370" s="186"/>
      <c r="O370" s="187"/>
      <c r="P370" s="187"/>
      <c r="Q370" s="187"/>
      <c r="R370" s="187"/>
      <c r="S370" s="187"/>
      <c r="T370" s="187"/>
      <c r="U370" s="187"/>
      <c r="V370" s="187"/>
      <c r="W370" s="187"/>
      <c r="X370" s="188"/>
      <c r="AT370" s="182" t="s">
        <v>152</v>
      </c>
      <c r="AU370" s="182" t="s">
        <v>90</v>
      </c>
      <c r="AV370" s="13" t="s">
        <v>90</v>
      </c>
      <c r="AW370" s="13" t="s">
        <v>4</v>
      </c>
      <c r="AX370" s="13" t="s">
        <v>80</v>
      </c>
      <c r="AY370" s="182" t="s">
        <v>140</v>
      </c>
    </row>
    <row r="371" spans="2:51" s="12" customFormat="1" ht="12">
      <c r="B371" s="174"/>
      <c r="D371" s="170" t="s">
        <v>152</v>
      </c>
      <c r="E371" s="175" t="s">
        <v>1</v>
      </c>
      <c r="F371" s="176" t="s">
        <v>480</v>
      </c>
      <c r="H371" s="175" t="s">
        <v>1</v>
      </c>
      <c r="I371" s="177"/>
      <c r="J371" s="177"/>
      <c r="M371" s="174"/>
      <c r="N371" s="178"/>
      <c r="O371" s="179"/>
      <c r="P371" s="179"/>
      <c r="Q371" s="179"/>
      <c r="R371" s="179"/>
      <c r="S371" s="179"/>
      <c r="T371" s="179"/>
      <c r="U371" s="179"/>
      <c r="V371" s="179"/>
      <c r="W371" s="179"/>
      <c r="X371" s="180"/>
      <c r="AT371" s="175" t="s">
        <v>152</v>
      </c>
      <c r="AU371" s="175" t="s">
        <v>90</v>
      </c>
      <c r="AV371" s="12" t="s">
        <v>88</v>
      </c>
      <c r="AW371" s="12" t="s">
        <v>4</v>
      </c>
      <c r="AX371" s="12" t="s">
        <v>80</v>
      </c>
      <c r="AY371" s="175" t="s">
        <v>140</v>
      </c>
    </row>
    <row r="372" spans="2:51" s="13" customFormat="1" ht="12">
      <c r="B372" s="181"/>
      <c r="D372" s="170" t="s">
        <v>152</v>
      </c>
      <c r="E372" s="182" t="s">
        <v>1</v>
      </c>
      <c r="F372" s="183" t="s">
        <v>481</v>
      </c>
      <c r="H372" s="184">
        <v>18.5</v>
      </c>
      <c r="I372" s="185"/>
      <c r="J372" s="185"/>
      <c r="M372" s="181"/>
      <c r="N372" s="186"/>
      <c r="O372" s="187"/>
      <c r="P372" s="187"/>
      <c r="Q372" s="187"/>
      <c r="R372" s="187"/>
      <c r="S372" s="187"/>
      <c r="T372" s="187"/>
      <c r="U372" s="187"/>
      <c r="V372" s="187"/>
      <c r="W372" s="187"/>
      <c r="X372" s="188"/>
      <c r="AT372" s="182" t="s">
        <v>152</v>
      </c>
      <c r="AU372" s="182" t="s">
        <v>90</v>
      </c>
      <c r="AV372" s="13" t="s">
        <v>90</v>
      </c>
      <c r="AW372" s="13" t="s">
        <v>4</v>
      </c>
      <c r="AX372" s="13" t="s">
        <v>80</v>
      </c>
      <c r="AY372" s="182" t="s">
        <v>140</v>
      </c>
    </row>
    <row r="373" spans="2:51" s="12" customFormat="1" ht="12">
      <c r="B373" s="174"/>
      <c r="D373" s="170" t="s">
        <v>152</v>
      </c>
      <c r="E373" s="175" t="s">
        <v>1</v>
      </c>
      <c r="F373" s="176" t="s">
        <v>482</v>
      </c>
      <c r="H373" s="175" t="s">
        <v>1</v>
      </c>
      <c r="I373" s="177"/>
      <c r="J373" s="177"/>
      <c r="M373" s="174"/>
      <c r="N373" s="178"/>
      <c r="O373" s="179"/>
      <c r="P373" s="179"/>
      <c r="Q373" s="179"/>
      <c r="R373" s="179"/>
      <c r="S373" s="179"/>
      <c r="T373" s="179"/>
      <c r="U373" s="179"/>
      <c r="V373" s="179"/>
      <c r="W373" s="179"/>
      <c r="X373" s="180"/>
      <c r="AT373" s="175" t="s">
        <v>152</v>
      </c>
      <c r="AU373" s="175" t="s">
        <v>90</v>
      </c>
      <c r="AV373" s="12" t="s">
        <v>88</v>
      </c>
      <c r="AW373" s="12" t="s">
        <v>4</v>
      </c>
      <c r="AX373" s="12" t="s">
        <v>80</v>
      </c>
      <c r="AY373" s="175" t="s">
        <v>140</v>
      </c>
    </row>
    <row r="374" spans="2:51" s="13" customFormat="1" ht="12">
      <c r="B374" s="181"/>
      <c r="D374" s="170" t="s">
        <v>152</v>
      </c>
      <c r="E374" s="182" t="s">
        <v>1</v>
      </c>
      <c r="F374" s="183" t="s">
        <v>483</v>
      </c>
      <c r="H374" s="184">
        <v>15.5</v>
      </c>
      <c r="I374" s="185"/>
      <c r="J374" s="185"/>
      <c r="M374" s="181"/>
      <c r="N374" s="186"/>
      <c r="O374" s="187"/>
      <c r="P374" s="187"/>
      <c r="Q374" s="187"/>
      <c r="R374" s="187"/>
      <c r="S374" s="187"/>
      <c r="T374" s="187"/>
      <c r="U374" s="187"/>
      <c r="V374" s="187"/>
      <c r="W374" s="187"/>
      <c r="X374" s="188"/>
      <c r="AT374" s="182" t="s">
        <v>152</v>
      </c>
      <c r="AU374" s="182" t="s">
        <v>90</v>
      </c>
      <c r="AV374" s="13" t="s">
        <v>90</v>
      </c>
      <c r="AW374" s="13" t="s">
        <v>4</v>
      </c>
      <c r="AX374" s="13" t="s">
        <v>80</v>
      </c>
      <c r="AY374" s="182" t="s">
        <v>140</v>
      </c>
    </row>
    <row r="375" spans="2:51" s="14" customFormat="1" ht="12">
      <c r="B375" s="189"/>
      <c r="D375" s="170" t="s">
        <v>152</v>
      </c>
      <c r="E375" s="190" t="s">
        <v>1</v>
      </c>
      <c r="F375" s="191" t="s">
        <v>155</v>
      </c>
      <c r="H375" s="192">
        <v>539</v>
      </c>
      <c r="I375" s="193"/>
      <c r="J375" s="193"/>
      <c r="M375" s="189"/>
      <c r="N375" s="194"/>
      <c r="O375" s="195"/>
      <c r="P375" s="195"/>
      <c r="Q375" s="195"/>
      <c r="R375" s="195"/>
      <c r="S375" s="195"/>
      <c r="T375" s="195"/>
      <c r="U375" s="195"/>
      <c r="V375" s="195"/>
      <c r="W375" s="195"/>
      <c r="X375" s="196"/>
      <c r="AT375" s="190" t="s">
        <v>152</v>
      </c>
      <c r="AU375" s="190" t="s">
        <v>90</v>
      </c>
      <c r="AV375" s="14" t="s">
        <v>147</v>
      </c>
      <c r="AW375" s="14" t="s">
        <v>4</v>
      </c>
      <c r="AX375" s="14" t="s">
        <v>88</v>
      </c>
      <c r="AY375" s="190" t="s">
        <v>140</v>
      </c>
    </row>
    <row r="376" spans="2:65" s="1" customFormat="1" ht="16.5" customHeight="1">
      <c r="B376" s="155"/>
      <c r="C376" s="197" t="s">
        <v>484</v>
      </c>
      <c r="D376" s="197" t="s">
        <v>289</v>
      </c>
      <c r="E376" s="198" t="s">
        <v>485</v>
      </c>
      <c r="F376" s="199" t="s">
        <v>486</v>
      </c>
      <c r="G376" s="200" t="s">
        <v>230</v>
      </c>
      <c r="H376" s="201">
        <v>536.115</v>
      </c>
      <c r="I376" s="202"/>
      <c r="J376" s="203"/>
      <c r="K376" s="204">
        <f>ROUND(P376*H376,2)</f>
        <v>0</v>
      </c>
      <c r="L376" s="199" t="s">
        <v>261</v>
      </c>
      <c r="M376" s="205"/>
      <c r="N376" s="206" t="s">
        <v>1</v>
      </c>
      <c r="O376" s="164" t="s">
        <v>43</v>
      </c>
      <c r="P376" s="165">
        <f>I376+J376</f>
        <v>0</v>
      </c>
      <c r="Q376" s="165">
        <f>ROUND(I376*H376,2)</f>
        <v>0</v>
      </c>
      <c r="R376" s="165">
        <f>ROUND(J376*H376,2)</f>
        <v>0</v>
      </c>
      <c r="S376" s="52"/>
      <c r="T376" s="166">
        <f>S376*H376</f>
        <v>0</v>
      </c>
      <c r="U376" s="166">
        <v>0.176</v>
      </c>
      <c r="V376" s="166">
        <f>U376*H376</f>
        <v>94.35624</v>
      </c>
      <c r="W376" s="166">
        <v>0</v>
      </c>
      <c r="X376" s="167">
        <f>W376*H376</f>
        <v>0</v>
      </c>
      <c r="AR376" s="168" t="s">
        <v>292</v>
      </c>
      <c r="AT376" s="168" t="s">
        <v>289</v>
      </c>
      <c r="AU376" s="168" t="s">
        <v>90</v>
      </c>
      <c r="AY376" s="16" t="s">
        <v>140</v>
      </c>
      <c r="BE376" s="169">
        <f>IF(O376="základní",K376,0)</f>
        <v>0</v>
      </c>
      <c r="BF376" s="169">
        <f>IF(O376="snížená",K376,0)</f>
        <v>0</v>
      </c>
      <c r="BG376" s="169">
        <f>IF(O376="zákl. přenesená",K376,0)</f>
        <v>0</v>
      </c>
      <c r="BH376" s="169">
        <f>IF(O376="sníž. přenesená",K376,0)</f>
        <v>0</v>
      </c>
      <c r="BI376" s="169">
        <f>IF(O376="nulová",K376,0)</f>
        <v>0</v>
      </c>
      <c r="BJ376" s="16" t="s">
        <v>88</v>
      </c>
      <c r="BK376" s="169">
        <f>ROUND(P376*H376,2)</f>
        <v>0</v>
      </c>
      <c r="BL376" s="16" t="s">
        <v>147</v>
      </c>
      <c r="BM376" s="168" t="s">
        <v>487</v>
      </c>
    </row>
    <row r="377" spans="2:47" s="1" customFormat="1" ht="12">
      <c r="B377" s="30"/>
      <c r="D377" s="170" t="s">
        <v>149</v>
      </c>
      <c r="F377" s="171" t="s">
        <v>486</v>
      </c>
      <c r="I377" s="89"/>
      <c r="J377" s="89"/>
      <c r="M377" s="30"/>
      <c r="N377" s="172"/>
      <c r="O377" s="52"/>
      <c r="P377" s="52"/>
      <c r="Q377" s="52"/>
      <c r="R377" s="52"/>
      <c r="S377" s="52"/>
      <c r="T377" s="52"/>
      <c r="U377" s="52"/>
      <c r="V377" s="52"/>
      <c r="W377" s="52"/>
      <c r="X377" s="53"/>
      <c r="AT377" s="16" t="s">
        <v>149</v>
      </c>
      <c r="AU377" s="16" t="s">
        <v>90</v>
      </c>
    </row>
    <row r="378" spans="2:47" s="1" customFormat="1" ht="19.5">
      <c r="B378" s="30"/>
      <c r="D378" s="170" t="s">
        <v>150</v>
      </c>
      <c r="F378" s="173" t="s">
        <v>488</v>
      </c>
      <c r="I378" s="89"/>
      <c r="J378" s="89"/>
      <c r="M378" s="30"/>
      <c r="N378" s="172"/>
      <c r="O378" s="52"/>
      <c r="P378" s="52"/>
      <c r="Q378" s="52"/>
      <c r="R378" s="52"/>
      <c r="S378" s="52"/>
      <c r="T378" s="52"/>
      <c r="U378" s="52"/>
      <c r="V378" s="52"/>
      <c r="W378" s="52"/>
      <c r="X378" s="53"/>
      <c r="AT378" s="16" t="s">
        <v>150</v>
      </c>
      <c r="AU378" s="16" t="s">
        <v>90</v>
      </c>
    </row>
    <row r="379" spans="2:51" s="13" customFormat="1" ht="12">
      <c r="B379" s="181"/>
      <c r="D379" s="170" t="s">
        <v>152</v>
      </c>
      <c r="E379" s="182" t="s">
        <v>1</v>
      </c>
      <c r="F379" s="183" t="s">
        <v>489</v>
      </c>
      <c r="H379" s="184">
        <v>536.115</v>
      </c>
      <c r="I379" s="185"/>
      <c r="J379" s="185"/>
      <c r="M379" s="181"/>
      <c r="N379" s="186"/>
      <c r="O379" s="187"/>
      <c r="P379" s="187"/>
      <c r="Q379" s="187"/>
      <c r="R379" s="187"/>
      <c r="S379" s="187"/>
      <c r="T379" s="187"/>
      <c r="U379" s="187"/>
      <c r="V379" s="187"/>
      <c r="W379" s="187"/>
      <c r="X379" s="188"/>
      <c r="AT379" s="182" t="s">
        <v>152</v>
      </c>
      <c r="AU379" s="182" t="s">
        <v>90</v>
      </c>
      <c r="AV379" s="13" t="s">
        <v>90</v>
      </c>
      <c r="AW379" s="13" t="s">
        <v>4</v>
      </c>
      <c r="AX379" s="13" t="s">
        <v>80</v>
      </c>
      <c r="AY379" s="182" t="s">
        <v>140</v>
      </c>
    </row>
    <row r="380" spans="2:51" s="14" customFormat="1" ht="12">
      <c r="B380" s="189"/>
      <c r="D380" s="170" t="s">
        <v>152</v>
      </c>
      <c r="E380" s="190" t="s">
        <v>1</v>
      </c>
      <c r="F380" s="191" t="s">
        <v>155</v>
      </c>
      <c r="H380" s="192">
        <v>536.115</v>
      </c>
      <c r="I380" s="193"/>
      <c r="J380" s="193"/>
      <c r="M380" s="189"/>
      <c r="N380" s="194"/>
      <c r="O380" s="195"/>
      <c r="P380" s="195"/>
      <c r="Q380" s="195"/>
      <c r="R380" s="195"/>
      <c r="S380" s="195"/>
      <c r="T380" s="195"/>
      <c r="U380" s="195"/>
      <c r="V380" s="195"/>
      <c r="W380" s="195"/>
      <c r="X380" s="196"/>
      <c r="AT380" s="190" t="s">
        <v>152</v>
      </c>
      <c r="AU380" s="190" t="s">
        <v>90</v>
      </c>
      <c r="AV380" s="14" t="s">
        <v>147</v>
      </c>
      <c r="AW380" s="14" t="s">
        <v>4</v>
      </c>
      <c r="AX380" s="14" t="s">
        <v>88</v>
      </c>
      <c r="AY380" s="190" t="s">
        <v>140</v>
      </c>
    </row>
    <row r="381" spans="2:65" s="1" customFormat="1" ht="16.5" customHeight="1">
      <c r="B381" s="155"/>
      <c r="C381" s="197" t="s">
        <v>490</v>
      </c>
      <c r="D381" s="197" t="s">
        <v>289</v>
      </c>
      <c r="E381" s="198" t="s">
        <v>491</v>
      </c>
      <c r="F381" s="199" t="s">
        <v>492</v>
      </c>
      <c r="G381" s="200" t="s">
        <v>230</v>
      </c>
      <c r="H381" s="201">
        <v>19.055</v>
      </c>
      <c r="I381" s="202"/>
      <c r="J381" s="203"/>
      <c r="K381" s="204">
        <f>ROUND(P381*H381,2)</f>
        <v>0</v>
      </c>
      <c r="L381" s="199" t="s">
        <v>261</v>
      </c>
      <c r="M381" s="205"/>
      <c r="N381" s="206" t="s">
        <v>1</v>
      </c>
      <c r="O381" s="164" t="s">
        <v>43</v>
      </c>
      <c r="P381" s="165">
        <f>I381+J381</f>
        <v>0</v>
      </c>
      <c r="Q381" s="165">
        <f>ROUND(I381*H381,2)</f>
        <v>0</v>
      </c>
      <c r="R381" s="165">
        <f>ROUND(J381*H381,2)</f>
        <v>0</v>
      </c>
      <c r="S381" s="52"/>
      <c r="T381" s="166">
        <f>S381*H381</f>
        <v>0</v>
      </c>
      <c r="U381" s="166">
        <v>0.176</v>
      </c>
      <c r="V381" s="166">
        <f>U381*H381</f>
        <v>3.3536799999999998</v>
      </c>
      <c r="W381" s="166">
        <v>0</v>
      </c>
      <c r="X381" s="167">
        <f>W381*H381</f>
        <v>0</v>
      </c>
      <c r="AR381" s="168" t="s">
        <v>292</v>
      </c>
      <c r="AT381" s="168" t="s">
        <v>289</v>
      </c>
      <c r="AU381" s="168" t="s">
        <v>90</v>
      </c>
      <c r="AY381" s="16" t="s">
        <v>140</v>
      </c>
      <c r="BE381" s="169">
        <f>IF(O381="základní",K381,0)</f>
        <v>0</v>
      </c>
      <c r="BF381" s="169">
        <f>IF(O381="snížená",K381,0)</f>
        <v>0</v>
      </c>
      <c r="BG381" s="169">
        <f>IF(O381="zákl. přenesená",K381,0)</f>
        <v>0</v>
      </c>
      <c r="BH381" s="169">
        <f>IF(O381="sníž. přenesená",K381,0)</f>
        <v>0</v>
      </c>
      <c r="BI381" s="169">
        <f>IF(O381="nulová",K381,0)</f>
        <v>0</v>
      </c>
      <c r="BJ381" s="16" t="s">
        <v>88</v>
      </c>
      <c r="BK381" s="169">
        <f>ROUND(P381*H381,2)</f>
        <v>0</v>
      </c>
      <c r="BL381" s="16" t="s">
        <v>147</v>
      </c>
      <c r="BM381" s="168" t="s">
        <v>493</v>
      </c>
    </row>
    <row r="382" spans="2:47" s="1" customFormat="1" ht="12">
      <c r="B382" s="30"/>
      <c r="D382" s="170" t="s">
        <v>149</v>
      </c>
      <c r="F382" s="171" t="s">
        <v>492</v>
      </c>
      <c r="I382" s="89"/>
      <c r="J382" s="89"/>
      <c r="M382" s="30"/>
      <c r="N382" s="172"/>
      <c r="O382" s="52"/>
      <c r="P382" s="52"/>
      <c r="Q382" s="52"/>
      <c r="R382" s="52"/>
      <c r="S382" s="52"/>
      <c r="T382" s="52"/>
      <c r="U382" s="52"/>
      <c r="V382" s="52"/>
      <c r="W382" s="52"/>
      <c r="X382" s="53"/>
      <c r="AT382" s="16" t="s">
        <v>149</v>
      </c>
      <c r="AU382" s="16" t="s">
        <v>90</v>
      </c>
    </row>
    <row r="383" spans="2:47" s="1" customFormat="1" ht="19.5">
      <c r="B383" s="30"/>
      <c r="D383" s="170" t="s">
        <v>150</v>
      </c>
      <c r="F383" s="173" t="s">
        <v>494</v>
      </c>
      <c r="I383" s="89"/>
      <c r="J383" s="89"/>
      <c r="M383" s="30"/>
      <c r="N383" s="172"/>
      <c r="O383" s="52"/>
      <c r="P383" s="52"/>
      <c r="Q383" s="52"/>
      <c r="R383" s="52"/>
      <c r="S383" s="52"/>
      <c r="T383" s="52"/>
      <c r="U383" s="52"/>
      <c r="V383" s="52"/>
      <c r="W383" s="52"/>
      <c r="X383" s="53"/>
      <c r="AT383" s="16" t="s">
        <v>150</v>
      </c>
      <c r="AU383" s="16" t="s">
        <v>90</v>
      </c>
    </row>
    <row r="384" spans="2:51" s="13" customFormat="1" ht="12">
      <c r="B384" s="181"/>
      <c r="D384" s="170" t="s">
        <v>152</v>
      </c>
      <c r="E384" s="182" t="s">
        <v>1</v>
      </c>
      <c r="F384" s="183" t="s">
        <v>495</v>
      </c>
      <c r="H384" s="184">
        <v>19.055</v>
      </c>
      <c r="I384" s="185"/>
      <c r="J384" s="185"/>
      <c r="M384" s="181"/>
      <c r="N384" s="186"/>
      <c r="O384" s="187"/>
      <c r="P384" s="187"/>
      <c r="Q384" s="187"/>
      <c r="R384" s="187"/>
      <c r="S384" s="187"/>
      <c r="T384" s="187"/>
      <c r="U384" s="187"/>
      <c r="V384" s="187"/>
      <c r="W384" s="187"/>
      <c r="X384" s="188"/>
      <c r="AT384" s="182" t="s">
        <v>152</v>
      </c>
      <c r="AU384" s="182" t="s">
        <v>90</v>
      </c>
      <c r="AV384" s="13" t="s">
        <v>90</v>
      </c>
      <c r="AW384" s="13" t="s">
        <v>4</v>
      </c>
      <c r="AX384" s="13" t="s">
        <v>80</v>
      </c>
      <c r="AY384" s="182" t="s">
        <v>140</v>
      </c>
    </row>
    <row r="385" spans="2:51" s="14" customFormat="1" ht="12">
      <c r="B385" s="189"/>
      <c r="D385" s="170" t="s">
        <v>152</v>
      </c>
      <c r="E385" s="190" t="s">
        <v>1</v>
      </c>
      <c r="F385" s="191" t="s">
        <v>155</v>
      </c>
      <c r="H385" s="192">
        <v>19.055</v>
      </c>
      <c r="I385" s="193"/>
      <c r="J385" s="193"/>
      <c r="M385" s="189"/>
      <c r="N385" s="194"/>
      <c r="O385" s="195"/>
      <c r="P385" s="195"/>
      <c r="Q385" s="195"/>
      <c r="R385" s="195"/>
      <c r="S385" s="195"/>
      <c r="T385" s="195"/>
      <c r="U385" s="195"/>
      <c r="V385" s="195"/>
      <c r="W385" s="195"/>
      <c r="X385" s="196"/>
      <c r="AT385" s="190" t="s">
        <v>152</v>
      </c>
      <c r="AU385" s="190" t="s">
        <v>90</v>
      </c>
      <c r="AV385" s="14" t="s">
        <v>147</v>
      </c>
      <c r="AW385" s="14" t="s">
        <v>4</v>
      </c>
      <c r="AX385" s="14" t="s">
        <v>88</v>
      </c>
      <c r="AY385" s="190" t="s">
        <v>140</v>
      </c>
    </row>
    <row r="386" spans="2:65" s="1" customFormat="1" ht="24" customHeight="1">
      <c r="B386" s="155"/>
      <c r="C386" s="156" t="s">
        <v>9</v>
      </c>
      <c r="D386" s="156" t="s">
        <v>143</v>
      </c>
      <c r="E386" s="157" t="s">
        <v>496</v>
      </c>
      <c r="F386" s="158" t="s">
        <v>497</v>
      </c>
      <c r="G386" s="159" t="s">
        <v>230</v>
      </c>
      <c r="H386" s="160">
        <v>539</v>
      </c>
      <c r="I386" s="161"/>
      <c r="J386" s="161"/>
      <c r="K386" s="162">
        <f>ROUND(P386*H386,2)</f>
        <v>0</v>
      </c>
      <c r="L386" s="158" t="s">
        <v>261</v>
      </c>
      <c r="M386" s="30"/>
      <c r="N386" s="163" t="s">
        <v>1</v>
      </c>
      <c r="O386" s="164" t="s">
        <v>43</v>
      </c>
      <c r="P386" s="165">
        <f>I386+J386</f>
        <v>0</v>
      </c>
      <c r="Q386" s="165">
        <f>ROUND(I386*H386,2)</f>
        <v>0</v>
      </c>
      <c r="R386" s="165">
        <f>ROUND(J386*H386,2)</f>
        <v>0</v>
      </c>
      <c r="S386" s="52"/>
      <c r="T386" s="166">
        <f>S386*H386</f>
        <v>0</v>
      </c>
      <c r="U386" s="166">
        <v>0</v>
      </c>
      <c r="V386" s="166">
        <f>U386*H386</f>
        <v>0</v>
      </c>
      <c r="W386" s="166">
        <v>0</v>
      </c>
      <c r="X386" s="167">
        <f>W386*H386</f>
        <v>0</v>
      </c>
      <c r="AR386" s="168" t="s">
        <v>147</v>
      </c>
      <c r="AT386" s="168" t="s">
        <v>143</v>
      </c>
      <c r="AU386" s="168" t="s">
        <v>90</v>
      </c>
      <c r="AY386" s="16" t="s">
        <v>140</v>
      </c>
      <c r="BE386" s="169">
        <f>IF(O386="základní",K386,0)</f>
        <v>0</v>
      </c>
      <c r="BF386" s="169">
        <f>IF(O386="snížená",K386,0)</f>
        <v>0</v>
      </c>
      <c r="BG386" s="169">
        <f>IF(O386="zákl. přenesená",K386,0)</f>
        <v>0</v>
      </c>
      <c r="BH386" s="169">
        <f>IF(O386="sníž. přenesená",K386,0)</f>
        <v>0</v>
      </c>
      <c r="BI386" s="169">
        <f>IF(O386="nulová",K386,0)</f>
        <v>0</v>
      </c>
      <c r="BJ386" s="16" t="s">
        <v>88</v>
      </c>
      <c r="BK386" s="169">
        <f>ROUND(P386*H386,2)</f>
        <v>0</v>
      </c>
      <c r="BL386" s="16" t="s">
        <v>147</v>
      </c>
      <c r="BM386" s="168" t="s">
        <v>498</v>
      </c>
    </row>
    <row r="387" spans="2:47" s="1" customFormat="1" ht="29.25">
      <c r="B387" s="30"/>
      <c r="D387" s="170" t="s">
        <v>149</v>
      </c>
      <c r="F387" s="171" t="s">
        <v>499</v>
      </c>
      <c r="I387" s="89"/>
      <c r="J387" s="89"/>
      <c r="M387" s="30"/>
      <c r="N387" s="172"/>
      <c r="O387" s="52"/>
      <c r="P387" s="52"/>
      <c r="Q387" s="52"/>
      <c r="R387" s="52"/>
      <c r="S387" s="52"/>
      <c r="T387" s="52"/>
      <c r="U387" s="52"/>
      <c r="V387" s="52"/>
      <c r="W387" s="52"/>
      <c r="X387" s="53"/>
      <c r="AT387" s="16" t="s">
        <v>149</v>
      </c>
      <c r="AU387" s="16" t="s">
        <v>90</v>
      </c>
    </row>
    <row r="388" spans="2:47" s="1" customFormat="1" ht="29.25">
      <c r="B388" s="30"/>
      <c r="D388" s="170" t="s">
        <v>150</v>
      </c>
      <c r="F388" s="173" t="s">
        <v>475</v>
      </c>
      <c r="I388" s="89"/>
      <c r="J388" s="89"/>
      <c r="M388" s="30"/>
      <c r="N388" s="172"/>
      <c r="O388" s="52"/>
      <c r="P388" s="52"/>
      <c r="Q388" s="52"/>
      <c r="R388" s="52"/>
      <c r="S388" s="52"/>
      <c r="T388" s="52"/>
      <c r="U388" s="52"/>
      <c r="V388" s="52"/>
      <c r="W388" s="52"/>
      <c r="X388" s="53"/>
      <c r="AT388" s="16" t="s">
        <v>150</v>
      </c>
      <c r="AU388" s="16" t="s">
        <v>90</v>
      </c>
    </row>
    <row r="389" spans="2:65" s="1" customFormat="1" ht="16.5" customHeight="1">
      <c r="B389" s="155"/>
      <c r="C389" s="156" t="s">
        <v>500</v>
      </c>
      <c r="D389" s="156" t="s">
        <v>143</v>
      </c>
      <c r="E389" s="157" t="s">
        <v>501</v>
      </c>
      <c r="F389" s="158" t="s">
        <v>502</v>
      </c>
      <c r="G389" s="159" t="s">
        <v>230</v>
      </c>
      <c r="H389" s="160">
        <v>539</v>
      </c>
      <c r="I389" s="161"/>
      <c r="J389" s="161"/>
      <c r="K389" s="162">
        <f>ROUND(P389*H389,2)</f>
        <v>0</v>
      </c>
      <c r="L389" s="158" t="s">
        <v>261</v>
      </c>
      <c r="M389" s="30"/>
      <c r="N389" s="163" t="s">
        <v>1</v>
      </c>
      <c r="O389" s="164" t="s">
        <v>43</v>
      </c>
      <c r="P389" s="165">
        <f>I389+J389</f>
        <v>0</v>
      </c>
      <c r="Q389" s="165">
        <f>ROUND(I389*H389,2)</f>
        <v>0</v>
      </c>
      <c r="R389" s="165">
        <f>ROUND(J389*H389,2)</f>
        <v>0</v>
      </c>
      <c r="S389" s="52"/>
      <c r="T389" s="166">
        <f>S389*H389</f>
        <v>0</v>
      </c>
      <c r="U389" s="166">
        <v>0</v>
      </c>
      <c r="V389" s="166">
        <f>U389*H389</f>
        <v>0</v>
      </c>
      <c r="W389" s="166">
        <v>0</v>
      </c>
      <c r="X389" s="167">
        <f>W389*H389</f>
        <v>0</v>
      </c>
      <c r="AR389" s="168" t="s">
        <v>147</v>
      </c>
      <c r="AT389" s="168" t="s">
        <v>143</v>
      </c>
      <c r="AU389" s="168" t="s">
        <v>90</v>
      </c>
      <c r="AY389" s="16" t="s">
        <v>140</v>
      </c>
      <c r="BE389" s="169">
        <f>IF(O389="základní",K389,0)</f>
        <v>0</v>
      </c>
      <c r="BF389" s="169">
        <f>IF(O389="snížená",K389,0)</f>
        <v>0</v>
      </c>
      <c r="BG389" s="169">
        <f>IF(O389="zákl. přenesená",K389,0)</f>
        <v>0</v>
      </c>
      <c r="BH389" s="169">
        <f>IF(O389="sníž. přenesená",K389,0)</f>
        <v>0</v>
      </c>
      <c r="BI389" s="169">
        <f>IF(O389="nulová",K389,0)</f>
        <v>0</v>
      </c>
      <c r="BJ389" s="16" t="s">
        <v>88</v>
      </c>
      <c r="BK389" s="169">
        <f>ROUND(P389*H389,2)</f>
        <v>0</v>
      </c>
      <c r="BL389" s="16" t="s">
        <v>147</v>
      </c>
      <c r="BM389" s="168" t="s">
        <v>503</v>
      </c>
    </row>
    <row r="390" spans="2:47" s="1" customFormat="1" ht="19.5">
      <c r="B390" s="30"/>
      <c r="D390" s="170" t="s">
        <v>149</v>
      </c>
      <c r="F390" s="171" t="s">
        <v>504</v>
      </c>
      <c r="I390" s="89"/>
      <c r="J390" s="89"/>
      <c r="M390" s="30"/>
      <c r="N390" s="172"/>
      <c r="O390" s="52"/>
      <c r="P390" s="52"/>
      <c r="Q390" s="52"/>
      <c r="R390" s="52"/>
      <c r="S390" s="52"/>
      <c r="T390" s="52"/>
      <c r="U390" s="52"/>
      <c r="V390" s="52"/>
      <c r="W390" s="52"/>
      <c r="X390" s="53"/>
      <c r="AT390" s="16" t="s">
        <v>149</v>
      </c>
      <c r="AU390" s="16" t="s">
        <v>90</v>
      </c>
    </row>
    <row r="391" spans="2:47" s="1" customFormat="1" ht="29.25">
      <c r="B391" s="30"/>
      <c r="D391" s="170" t="s">
        <v>150</v>
      </c>
      <c r="F391" s="173" t="s">
        <v>475</v>
      </c>
      <c r="I391" s="89"/>
      <c r="J391" s="89"/>
      <c r="M391" s="30"/>
      <c r="N391" s="172"/>
      <c r="O391" s="52"/>
      <c r="P391" s="52"/>
      <c r="Q391" s="52"/>
      <c r="R391" s="52"/>
      <c r="S391" s="52"/>
      <c r="T391" s="52"/>
      <c r="U391" s="52"/>
      <c r="V391" s="52"/>
      <c r="W391" s="52"/>
      <c r="X391" s="53"/>
      <c r="AT391" s="16" t="s">
        <v>150</v>
      </c>
      <c r="AU391" s="16" t="s">
        <v>90</v>
      </c>
    </row>
    <row r="392" spans="2:65" s="1" customFormat="1" ht="24" customHeight="1">
      <c r="B392" s="155"/>
      <c r="C392" s="156" t="s">
        <v>505</v>
      </c>
      <c r="D392" s="156" t="s">
        <v>143</v>
      </c>
      <c r="E392" s="157" t="s">
        <v>506</v>
      </c>
      <c r="F392" s="158" t="s">
        <v>507</v>
      </c>
      <c r="G392" s="159" t="s">
        <v>230</v>
      </c>
      <c r="H392" s="160">
        <v>6.75</v>
      </c>
      <c r="I392" s="161"/>
      <c r="J392" s="161"/>
      <c r="K392" s="162">
        <f>ROUND(P392*H392,2)</f>
        <v>0</v>
      </c>
      <c r="L392" s="158" t="s">
        <v>261</v>
      </c>
      <c r="M392" s="30"/>
      <c r="N392" s="163" t="s">
        <v>1</v>
      </c>
      <c r="O392" s="164" t="s">
        <v>43</v>
      </c>
      <c r="P392" s="165">
        <f>I392+J392</f>
        <v>0</v>
      </c>
      <c r="Q392" s="165">
        <f>ROUND(I392*H392,2)</f>
        <v>0</v>
      </c>
      <c r="R392" s="165">
        <f>ROUND(J392*H392,2)</f>
        <v>0</v>
      </c>
      <c r="S392" s="52"/>
      <c r="T392" s="166">
        <f>S392*H392</f>
        <v>0</v>
      </c>
      <c r="U392" s="166">
        <v>0.10362</v>
      </c>
      <c r="V392" s="166">
        <f>U392*H392</f>
        <v>0.699435</v>
      </c>
      <c r="W392" s="166">
        <v>0</v>
      </c>
      <c r="X392" s="167">
        <f>W392*H392</f>
        <v>0</v>
      </c>
      <c r="AR392" s="168" t="s">
        <v>147</v>
      </c>
      <c r="AT392" s="168" t="s">
        <v>143</v>
      </c>
      <c r="AU392" s="168" t="s">
        <v>90</v>
      </c>
      <c r="AY392" s="16" t="s">
        <v>140</v>
      </c>
      <c r="BE392" s="169">
        <f>IF(O392="základní",K392,0)</f>
        <v>0</v>
      </c>
      <c r="BF392" s="169">
        <f>IF(O392="snížená",K392,0)</f>
        <v>0</v>
      </c>
      <c r="BG392" s="169">
        <f>IF(O392="zákl. přenesená",K392,0)</f>
        <v>0</v>
      </c>
      <c r="BH392" s="169">
        <f>IF(O392="sníž. přenesená",K392,0)</f>
        <v>0</v>
      </c>
      <c r="BI392" s="169">
        <f>IF(O392="nulová",K392,0)</f>
        <v>0</v>
      </c>
      <c r="BJ392" s="16" t="s">
        <v>88</v>
      </c>
      <c r="BK392" s="169">
        <f>ROUND(P392*H392,2)</f>
        <v>0</v>
      </c>
      <c r="BL392" s="16" t="s">
        <v>147</v>
      </c>
      <c r="BM392" s="168" t="s">
        <v>508</v>
      </c>
    </row>
    <row r="393" spans="2:47" s="1" customFormat="1" ht="48.75">
      <c r="B393" s="30"/>
      <c r="D393" s="170" t="s">
        <v>149</v>
      </c>
      <c r="F393" s="171" t="s">
        <v>509</v>
      </c>
      <c r="I393" s="89"/>
      <c r="J393" s="89"/>
      <c r="M393" s="30"/>
      <c r="N393" s="172"/>
      <c r="O393" s="52"/>
      <c r="P393" s="52"/>
      <c r="Q393" s="52"/>
      <c r="R393" s="52"/>
      <c r="S393" s="52"/>
      <c r="T393" s="52"/>
      <c r="U393" s="52"/>
      <c r="V393" s="52"/>
      <c r="W393" s="52"/>
      <c r="X393" s="53"/>
      <c r="AT393" s="16" t="s">
        <v>149</v>
      </c>
      <c r="AU393" s="16" t="s">
        <v>90</v>
      </c>
    </row>
    <row r="394" spans="2:47" s="1" customFormat="1" ht="29.25">
      <c r="B394" s="30"/>
      <c r="D394" s="170" t="s">
        <v>150</v>
      </c>
      <c r="F394" s="173" t="s">
        <v>510</v>
      </c>
      <c r="I394" s="89"/>
      <c r="J394" s="89"/>
      <c r="M394" s="30"/>
      <c r="N394" s="172"/>
      <c r="O394" s="52"/>
      <c r="P394" s="52"/>
      <c r="Q394" s="52"/>
      <c r="R394" s="52"/>
      <c r="S394" s="52"/>
      <c r="T394" s="52"/>
      <c r="U394" s="52"/>
      <c r="V394" s="52"/>
      <c r="W394" s="52"/>
      <c r="X394" s="53"/>
      <c r="AT394" s="16" t="s">
        <v>150</v>
      </c>
      <c r="AU394" s="16" t="s">
        <v>90</v>
      </c>
    </row>
    <row r="395" spans="2:51" s="12" customFormat="1" ht="12">
      <c r="B395" s="174"/>
      <c r="D395" s="170" t="s">
        <v>152</v>
      </c>
      <c r="E395" s="175" t="s">
        <v>1</v>
      </c>
      <c r="F395" s="176" t="s">
        <v>153</v>
      </c>
      <c r="H395" s="175" t="s">
        <v>1</v>
      </c>
      <c r="I395" s="177"/>
      <c r="J395" s="177"/>
      <c r="M395" s="174"/>
      <c r="N395" s="178"/>
      <c r="O395" s="179"/>
      <c r="P395" s="179"/>
      <c r="Q395" s="179"/>
      <c r="R395" s="179"/>
      <c r="S395" s="179"/>
      <c r="T395" s="179"/>
      <c r="U395" s="179"/>
      <c r="V395" s="179"/>
      <c r="W395" s="179"/>
      <c r="X395" s="180"/>
      <c r="AT395" s="175" t="s">
        <v>152</v>
      </c>
      <c r="AU395" s="175" t="s">
        <v>90</v>
      </c>
      <c r="AV395" s="12" t="s">
        <v>88</v>
      </c>
      <c r="AW395" s="12" t="s">
        <v>4</v>
      </c>
      <c r="AX395" s="12" t="s">
        <v>80</v>
      </c>
      <c r="AY395" s="175" t="s">
        <v>140</v>
      </c>
    </row>
    <row r="396" spans="2:51" s="13" customFormat="1" ht="12">
      <c r="B396" s="181"/>
      <c r="D396" s="170" t="s">
        <v>152</v>
      </c>
      <c r="E396" s="182" t="s">
        <v>1</v>
      </c>
      <c r="F396" s="183" t="s">
        <v>511</v>
      </c>
      <c r="H396" s="184">
        <v>6.75</v>
      </c>
      <c r="I396" s="185"/>
      <c r="J396" s="185"/>
      <c r="M396" s="181"/>
      <c r="N396" s="186"/>
      <c r="O396" s="187"/>
      <c r="P396" s="187"/>
      <c r="Q396" s="187"/>
      <c r="R396" s="187"/>
      <c r="S396" s="187"/>
      <c r="T396" s="187"/>
      <c r="U396" s="187"/>
      <c r="V396" s="187"/>
      <c r="W396" s="187"/>
      <c r="X396" s="188"/>
      <c r="AT396" s="182" t="s">
        <v>152</v>
      </c>
      <c r="AU396" s="182" t="s">
        <v>90</v>
      </c>
      <c r="AV396" s="13" t="s">
        <v>90</v>
      </c>
      <c r="AW396" s="13" t="s">
        <v>4</v>
      </c>
      <c r="AX396" s="13" t="s">
        <v>80</v>
      </c>
      <c r="AY396" s="182" t="s">
        <v>140</v>
      </c>
    </row>
    <row r="397" spans="2:51" s="14" customFormat="1" ht="12">
      <c r="B397" s="189"/>
      <c r="D397" s="170" t="s">
        <v>152</v>
      </c>
      <c r="E397" s="190" t="s">
        <v>1</v>
      </c>
      <c r="F397" s="191" t="s">
        <v>155</v>
      </c>
      <c r="H397" s="192">
        <v>6.75</v>
      </c>
      <c r="I397" s="193"/>
      <c r="J397" s="193"/>
      <c r="M397" s="189"/>
      <c r="N397" s="194"/>
      <c r="O397" s="195"/>
      <c r="P397" s="195"/>
      <c r="Q397" s="195"/>
      <c r="R397" s="195"/>
      <c r="S397" s="195"/>
      <c r="T397" s="195"/>
      <c r="U397" s="195"/>
      <c r="V397" s="195"/>
      <c r="W397" s="195"/>
      <c r="X397" s="196"/>
      <c r="AT397" s="190" t="s">
        <v>152</v>
      </c>
      <c r="AU397" s="190" t="s">
        <v>90</v>
      </c>
      <c r="AV397" s="14" t="s">
        <v>147</v>
      </c>
      <c r="AW397" s="14" t="s">
        <v>4</v>
      </c>
      <c r="AX397" s="14" t="s">
        <v>88</v>
      </c>
      <c r="AY397" s="190" t="s">
        <v>140</v>
      </c>
    </row>
    <row r="398" spans="2:65" s="1" customFormat="1" ht="16.5" customHeight="1">
      <c r="B398" s="155"/>
      <c r="C398" s="197" t="s">
        <v>512</v>
      </c>
      <c r="D398" s="197" t="s">
        <v>289</v>
      </c>
      <c r="E398" s="198" t="s">
        <v>513</v>
      </c>
      <c r="F398" s="199" t="s">
        <v>514</v>
      </c>
      <c r="G398" s="200" t="s">
        <v>230</v>
      </c>
      <c r="H398" s="201">
        <v>6.953</v>
      </c>
      <c r="I398" s="202"/>
      <c r="J398" s="203"/>
      <c r="K398" s="204">
        <f>ROUND(P398*H398,2)</f>
        <v>0</v>
      </c>
      <c r="L398" s="199" t="s">
        <v>261</v>
      </c>
      <c r="M398" s="205"/>
      <c r="N398" s="206" t="s">
        <v>1</v>
      </c>
      <c r="O398" s="164" t="s">
        <v>43</v>
      </c>
      <c r="P398" s="165">
        <f>I398+J398</f>
        <v>0</v>
      </c>
      <c r="Q398" s="165">
        <f>ROUND(I398*H398,2)</f>
        <v>0</v>
      </c>
      <c r="R398" s="165">
        <f>ROUND(J398*H398,2)</f>
        <v>0</v>
      </c>
      <c r="S398" s="52"/>
      <c r="T398" s="166">
        <f>S398*H398</f>
        <v>0</v>
      </c>
      <c r="U398" s="166">
        <v>0.176</v>
      </c>
      <c r="V398" s="166">
        <f>U398*H398</f>
        <v>1.223728</v>
      </c>
      <c r="W398" s="166">
        <v>0</v>
      </c>
      <c r="X398" s="167">
        <f>W398*H398</f>
        <v>0</v>
      </c>
      <c r="AR398" s="168" t="s">
        <v>292</v>
      </c>
      <c r="AT398" s="168" t="s">
        <v>289</v>
      </c>
      <c r="AU398" s="168" t="s">
        <v>90</v>
      </c>
      <c r="AY398" s="16" t="s">
        <v>140</v>
      </c>
      <c r="BE398" s="169">
        <f>IF(O398="základní",K398,0)</f>
        <v>0</v>
      </c>
      <c r="BF398" s="169">
        <f>IF(O398="snížená",K398,0)</f>
        <v>0</v>
      </c>
      <c r="BG398" s="169">
        <f>IF(O398="zákl. přenesená",K398,0)</f>
        <v>0</v>
      </c>
      <c r="BH398" s="169">
        <f>IF(O398="sníž. přenesená",K398,0)</f>
        <v>0</v>
      </c>
      <c r="BI398" s="169">
        <f>IF(O398="nulová",K398,0)</f>
        <v>0</v>
      </c>
      <c r="BJ398" s="16" t="s">
        <v>88</v>
      </c>
      <c r="BK398" s="169">
        <f>ROUND(P398*H398,2)</f>
        <v>0</v>
      </c>
      <c r="BL398" s="16" t="s">
        <v>147</v>
      </c>
      <c r="BM398" s="168" t="s">
        <v>515</v>
      </c>
    </row>
    <row r="399" spans="2:47" s="1" customFormat="1" ht="12">
      <c r="B399" s="30"/>
      <c r="D399" s="170" t="s">
        <v>149</v>
      </c>
      <c r="F399" s="171" t="s">
        <v>514</v>
      </c>
      <c r="I399" s="89"/>
      <c r="J399" s="89"/>
      <c r="M399" s="30"/>
      <c r="N399" s="172"/>
      <c r="O399" s="52"/>
      <c r="P399" s="52"/>
      <c r="Q399" s="52"/>
      <c r="R399" s="52"/>
      <c r="S399" s="52"/>
      <c r="T399" s="52"/>
      <c r="U399" s="52"/>
      <c r="V399" s="52"/>
      <c r="W399" s="52"/>
      <c r="X399" s="53"/>
      <c r="AT399" s="16" t="s">
        <v>149</v>
      </c>
      <c r="AU399" s="16" t="s">
        <v>90</v>
      </c>
    </row>
    <row r="400" spans="2:47" s="1" customFormat="1" ht="29.25">
      <c r="B400" s="30"/>
      <c r="D400" s="170" t="s">
        <v>150</v>
      </c>
      <c r="F400" s="173" t="s">
        <v>510</v>
      </c>
      <c r="I400" s="89"/>
      <c r="J400" s="89"/>
      <c r="M400" s="30"/>
      <c r="N400" s="172"/>
      <c r="O400" s="52"/>
      <c r="P400" s="52"/>
      <c r="Q400" s="52"/>
      <c r="R400" s="52"/>
      <c r="S400" s="52"/>
      <c r="T400" s="52"/>
      <c r="U400" s="52"/>
      <c r="V400" s="52"/>
      <c r="W400" s="52"/>
      <c r="X400" s="53"/>
      <c r="AT400" s="16" t="s">
        <v>150</v>
      </c>
      <c r="AU400" s="16" t="s">
        <v>90</v>
      </c>
    </row>
    <row r="401" spans="2:51" s="13" customFormat="1" ht="12">
      <c r="B401" s="181"/>
      <c r="D401" s="170" t="s">
        <v>152</v>
      </c>
      <c r="E401" s="182" t="s">
        <v>1</v>
      </c>
      <c r="F401" s="183" t="s">
        <v>516</v>
      </c>
      <c r="H401" s="184">
        <v>6.953</v>
      </c>
      <c r="I401" s="185"/>
      <c r="J401" s="185"/>
      <c r="M401" s="181"/>
      <c r="N401" s="186"/>
      <c r="O401" s="187"/>
      <c r="P401" s="187"/>
      <c r="Q401" s="187"/>
      <c r="R401" s="187"/>
      <c r="S401" s="187"/>
      <c r="T401" s="187"/>
      <c r="U401" s="187"/>
      <c r="V401" s="187"/>
      <c r="W401" s="187"/>
      <c r="X401" s="188"/>
      <c r="AT401" s="182" t="s">
        <v>152</v>
      </c>
      <c r="AU401" s="182" t="s">
        <v>90</v>
      </c>
      <c r="AV401" s="13" t="s">
        <v>90</v>
      </c>
      <c r="AW401" s="13" t="s">
        <v>4</v>
      </c>
      <c r="AX401" s="13" t="s">
        <v>88</v>
      </c>
      <c r="AY401" s="182" t="s">
        <v>140</v>
      </c>
    </row>
    <row r="402" spans="2:65" s="1" customFormat="1" ht="24" customHeight="1">
      <c r="B402" s="155"/>
      <c r="C402" s="156" t="s">
        <v>517</v>
      </c>
      <c r="D402" s="156" t="s">
        <v>143</v>
      </c>
      <c r="E402" s="157" t="s">
        <v>518</v>
      </c>
      <c r="F402" s="158" t="s">
        <v>519</v>
      </c>
      <c r="G402" s="159" t="s">
        <v>230</v>
      </c>
      <c r="H402" s="160">
        <v>203.75</v>
      </c>
      <c r="I402" s="161"/>
      <c r="J402" s="161"/>
      <c r="K402" s="162">
        <f>ROUND(P402*H402,2)</f>
        <v>0</v>
      </c>
      <c r="L402" s="158" t="s">
        <v>261</v>
      </c>
      <c r="M402" s="30"/>
      <c r="N402" s="163" t="s">
        <v>1</v>
      </c>
      <c r="O402" s="164" t="s">
        <v>43</v>
      </c>
      <c r="P402" s="165">
        <f>I402+J402</f>
        <v>0</v>
      </c>
      <c r="Q402" s="165">
        <f>ROUND(I402*H402,2)</f>
        <v>0</v>
      </c>
      <c r="R402" s="165">
        <f>ROUND(J402*H402,2)</f>
        <v>0</v>
      </c>
      <c r="S402" s="52"/>
      <c r="T402" s="166">
        <f>S402*H402</f>
        <v>0</v>
      </c>
      <c r="U402" s="166">
        <v>0.098</v>
      </c>
      <c r="V402" s="166">
        <f>U402*H402</f>
        <v>19.9675</v>
      </c>
      <c r="W402" s="166">
        <v>0</v>
      </c>
      <c r="X402" s="167">
        <f>W402*H402</f>
        <v>0</v>
      </c>
      <c r="AR402" s="168" t="s">
        <v>147</v>
      </c>
      <c r="AT402" s="168" t="s">
        <v>143</v>
      </c>
      <c r="AU402" s="168" t="s">
        <v>90</v>
      </c>
      <c r="AY402" s="16" t="s">
        <v>140</v>
      </c>
      <c r="BE402" s="169">
        <f>IF(O402="základní",K402,0)</f>
        <v>0</v>
      </c>
      <c r="BF402" s="169">
        <f>IF(O402="snížená",K402,0)</f>
        <v>0</v>
      </c>
      <c r="BG402" s="169">
        <f>IF(O402="zákl. přenesená",K402,0)</f>
        <v>0</v>
      </c>
      <c r="BH402" s="169">
        <f>IF(O402="sníž. přenesená",K402,0)</f>
        <v>0</v>
      </c>
      <c r="BI402" s="169">
        <f>IF(O402="nulová",K402,0)</f>
        <v>0</v>
      </c>
      <c r="BJ402" s="16" t="s">
        <v>88</v>
      </c>
      <c r="BK402" s="169">
        <f>ROUND(P402*H402,2)</f>
        <v>0</v>
      </c>
      <c r="BL402" s="16" t="s">
        <v>147</v>
      </c>
      <c r="BM402" s="168" t="s">
        <v>520</v>
      </c>
    </row>
    <row r="403" spans="2:47" s="1" customFormat="1" ht="39">
      <c r="B403" s="30"/>
      <c r="D403" s="170" t="s">
        <v>149</v>
      </c>
      <c r="F403" s="171" t="s">
        <v>521</v>
      </c>
      <c r="I403" s="89"/>
      <c r="J403" s="89"/>
      <c r="M403" s="30"/>
      <c r="N403" s="172"/>
      <c r="O403" s="52"/>
      <c r="P403" s="52"/>
      <c r="Q403" s="52"/>
      <c r="R403" s="52"/>
      <c r="S403" s="52"/>
      <c r="T403" s="52"/>
      <c r="U403" s="52"/>
      <c r="V403" s="52"/>
      <c r="W403" s="52"/>
      <c r="X403" s="53"/>
      <c r="AT403" s="16" t="s">
        <v>149</v>
      </c>
      <c r="AU403" s="16" t="s">
        <v>90</v>
      </c>
    </row>
    <row r="404" spans="2:47" s="1" customFormat="1" ht="19.5">
      <c r="B404" s="30"/>
      <c r="D404" s="170" t="s">
        <v>150</v>
      </c>
      <c r="F404" s="173" t="s">
        <v>522</v>
      </c>
      <c r="I404" s="89"/>
      <c r="J404" s="89"/>
      <c r="M404" s="30"/>
      <c r="N404" s="172"/>
      <c r="O404" s="52"/>
      <c r="P404" s="52"/>
      <c r="Q404" s="52"/>
      <c r="R404" s="52"/>
      <c r="S404" s="52"/>
      <c r="T404" s="52"/>
      <c r="U404" s="52"/>
      <c r="V404" s="52"/>
      <c r="W404" s="52"/>
      <c r="X404" s="53"/>
      <c r="AT404" s="16" t="s">
        <v>150</v>
      </c>
      <c r="AU404" s="16" t="s">
        <v>90</v>
      </c>
    </row>
    <row r="405" spans="2:51" s="12" customFormat="1" ht="12">
      <c r="B405" s="174"/>
      <c r="D405" s="170" t="s">
        <v>152</v>
      </c>
      <c r="E405" s="175" t="s">
        <v>1</v>
      </c>
      <c r="F405" s="176" t="s">
        <v>153</v>
      </c>
      <c r="H405" s="175" t="s">
        <v>1</v>
      </c>
      <c r="I405" s="177"/>
      <c r="J405" s="177"/>
      <c r="M405" s="174"/>
      <c r="N405" s="178"/>
      <c r="O405" s="179"/>
      <c r="P405" s="179"/>
      <c r="Q405" s="179"/>
      <c r="R405" s="179"/>
      <c r="S405" s="179"/>
      <c r="T405" s="179"/>
      <c r="U405" s="179"/>
      <c r="V405" s="179"/>
      <c r="W405" s="179"/>
      <c r="X405" s="180"/>
      <c r="AT405" s="175" t="s">
        <v>152</v>
      </c>
      <c r="AU405" s="175" t="s">
        <v>90</v>
      </c>
      <c r="AV405" s="12" t="s">
        <v>88</v>
      </c>
      <c r="AW405" s="12" t="s">
        <v>4</v>
      </c>
      <c r="AX405" s="12" t="s">
        <v>80</v>
      </c>
      <c r="AY405" s="175" t="s">
        <v>140</v>
      </c>
    </row>
    <row r="406" spans="2:51" s="13" customFormat="1" ht="12">
      <c r="B406" s="181"/>
      <c r="D406" s="170" t="s">
        <v>152</v>
      </c>
      <c r="E406" s="182" t="s">
        <v>1</v>
      </c>
      <c r="F406" s="183" t="s">
        <v>523</v>
      </c>
      <c r="H406" s="184">
        <v>203.75</v>
      </c>
      <c r="I406" s="185"/>
      <c r="J406" s="185"/>
      <c r="M406" s="181"/>
      <c r="N406" s="186"/>
      <c r="O406" s="187"/>
      <c r="P406" s="187"/>
      <c r="Q406" s="187"/>
      <c r="R406" s="187"/>
      <c r="S406" s="187"/>
      <c r="T406" s="187"/>
      <c r="U406" s="187"/>
      <c r="V406" s="187"/>
      <c r="W406" s="187"/>
      <c r="X406" s="188"/>
      <c r="AT406" s="182" t="s">
        <v>152</v>
      </c>
      <c r="AU406" s="182" t="s">
        <v>90</v>
      </c>
      <c r="AV406" s="13" t="s">
        <v>90</v>
      </c>
      <c r="AW406" s="13" t="s">
        <v>4</v>
      </c>
      <c r="AX406" s="13" t="s">
        <v>80</v>
      </c>
      <c r="AY406" s="182" t="s">
        <v>140</v>
      </c>
    </row>
    <row r="407" spans="2:51" s="14" customFormat="1" ht="12">
      <c r="B407" s="189"/>
      <c r="D407" s="170" t="s">
        <v>152</v>
      </c>
      <c r="E407" s="190" t="s">
        <v>1</v>
      </c>
      <c r="F407" s="191" t="s">
        <v>155</v>
      </c>
      <c r="H407" s="192">
        <v>203.75</v>
      </c>
      <c r="I407" s="193"/>
      <c r="J407" s="193"/>
      <c r="M407" s="189"/>
      <c r="N407" s="194"/>
      <c r="O407" s="195"/>
      <c r="P407" s="195"/>
      <c r="Q407" s="195"/>
      <c r="R407" s="195"/>
      <c r="S407" s="195"/>
      <c r="T407" s="195"/>
      <c r="U407" s="195"/>
      <c r="V407" s="195"/>
      <c r="W407" s="195"/>
      <c r="X407" s="196"/>
      <c r="AT407" s="190" t="s">
        <v>152</v>
      </c>
      <c r="AU407" s="190" t="s">
        <v>90</v>
      </c>
      <c r="AV407" s="14" t="s">
        <v>147</v>
      </c>
      <c r="AW407" s="14" t="s">
        <v>4</v>
      </c>
      <c r="AX407" s="14" t="s">
        <v>88</v>
      </c>
      <c r="AY407" s="190" t="s">
        <v>140</v>
      </c>
    </row>
    <row r="408" spans="2:65" s="1" customFormat="1" ht="16.5" customHeight="1">
      <c r="B408" s="155"/>
      <c r="C408" s="197" t="s">
        <v>524</v>
      </c>
      <c r="D408" s="197" t="s">
        <v>289</v>
      </c>
      <c r="E408" s="198" t="s">
        <v>525</v>
      </c>
      <c r="F408" s="199" t="s">
        <v>526</v>
      </c>
      <c r="G408" s="200" t="s">
        <v>230</v>
      </c>
      <c r="H408" s="201">
        <v>209.863</v>
      </c>
      <c r="I408" s="202"/>
      <c r="J408" s="203"/>
      <c r="K408" s="204">
        <f>ROUND(P408*H408,2)</f>
        <v>0</v>
      </c>
      <c r="L408" s="199" t="s">
        <v>1</v>
      </c>
      <c r="M408" s="205"/>
      <c r="N408" s="206" t="s">
        <v>1</v>
      </c>
      <c r="O408" s="164" t="s">
        <v>43</v>
      </c>
      <c r="P408" s="165">
        <f>I408+J408</f>
        <v>0</v>
      </c>
      <c r="Q408" s="165">
        <f>ROUND(I408*H408,2)</f>
        <v>0</v>
      </c>
      <c r="R408" s="165">
        <f>ROUND(J408*H408,2)</f>
        <v>0</v>
      </c>
      <c r="S408" s="52"/>
      <c r="T408" s="166">
        <f>S408*H408</f>
        <v>0</v>
      </c>
      <c r="U408" s="166">
        <v>0.108</v>
      </c>
      <c r="V408" s="166">
        <f>U408*H408</f>
        <v>22.665204</v>
      </c>
      <c r="W408" s="166">
        <v>0</v>
      </c>
      <c r="X408" s="167">
        <f>W408*H408</f>
        <v>0</v>
      </c>
      <c r="AR408" s="168" t="s">
        <v>292</v>
      </c>
      <c r="AT408" s="168" t="s">
        <v>289</v>
      </c>
      <c r="AU408" s="168" t="s">
        <v>90</v>
      </c>
      <c r="AY408" s="16" t="s">
        <v>140</v>
      </c>
      <c r="BE408" s="169">
        <f>IF(O408="základní",K408,0)</f>
        <v>0</v>
      </c>
      <c r="BF408" s="169">
        <f>IF(O408="snížená",K408,0)</f>
        <v>0</v>
      </c>
      <c r="BG408" s="169">
        <f>IF(O408="zákl. přenesená",K408,0)</f>
        <v>0</v>
      </c>
      <c r="BH408" s="169">
        <f>IF(O408="sníž. přenesená",K408,0)</f>
        <v>0</v>
      </c>
      <c r="BI408" s="169">
        <f>IF(O408="nulová",K408,0)</f>
        <v>0</v>
      </c>
      <c r="BJ408" s="16" t="s">
        <v>88</v>
      </c>
      <c r="BK408" s="169">
        <f>ROUND(P408*H408,2)</f>
        <v>0</v>
      </c>
      <c r="BL408" s="16" t="s">
        <v>147</v>
      </c>
      <c r="BM408" s="168" t="s">
        <v>527</v>
      </c>
    </row>
    <row r="409" spans="2:47" s="1" customFormat="1" ht="12">
      <c r="B409" s="30"/>
      <c r="D409" s="170" t="s">
        <v>149</v>
      </c>
      <c r="F409" s="171" t="s">
        <v>528</v>
      </c>
      <c r="I409" s="89"/>
      <c r="J409" s="89"/>
      <c r="M409" s="30"/>
      <c r="N409" s="172"/>
      <c r="O409" s="52"/>
      <c r="P409" s="52"/>
      <c r="Q409" s="52"/>
      <c r="R409" s="52"/>
      <c r="S409" s="52"/>
      <c r="T409" s="52"/>
      <c r="U409" s="52"/>
      <c r="V409" s="52"/>
      <c r="W409" s="52"/>
      <c r="X409" s="53"/>
      <c r="AT409" s="16" t="s">
        <v>149</v>
      </c>
      <c r="AU409" s="16" t="s">
        <v>90</v>
      </c>
    </row>
    <row r="410" spans="2:51" s="12" customFormat="1" ht="12">
      <c r="B410" s="174"/>
      <c r="D410" s="170" t="s">
        <v>152</v>
      </c>
      <c r="E410" s="175" t="s">
        <v>1</v>
      </c>
      <c r="F410" s="176" t="s">
        <v>153</v>
      </c>
      <c r="H410" s="175" t="s">
        <v>1</v>
      </c>
      <c r="I410" s="177"/>
      <c r="J410" s="177"/>
      <c r="M410" s="174"/>
      <c r="N410" s="178"/>
      <c r="O410" s="179"/>
      <c r="P410" s="179"/>
      <c r="Q410" s="179"/>
      <c r="R410" s="179"/>
      <c r="S410" s="179"/>
      <c r="T410" s="179"/>
      <c r="U410" s="179"/>
      <c r="V410" s="179"/>
      <c r="W410" s="179"/>
      <c r="X410" s="180"/>
      <c r="AT410" s="175" t="s">
        <v>152</v>
      </c>
      <c r="AU410" s="175" t="s">
        <v>90</v>
      </c>
      <c r="AV410" s="12" t="s">
        <v>88</v>
      </c>
      <c r="AW410" s="12" t="s">
        <v>4</v>
      </c>
      <c r="AX410" s="12" t="s">
        <v>80</v>
      </c>
      <c r="AY410" s="175" t="s">
        <v>140</v>
      </c>
    </row>
    <row r="411" spans="2:51" s="12" customFormat="1" ht="33.75">
      <c r="B411" s="174"/>
      <c r="D411" s="170" t="s">
        <v>152</v>
      </c>
      <c r="E411" s="175" t="s">
        <v>1</v>
      </c>
      <c r="F411" s="176" t="s">
        <v>529</v>
      </c>
      <c r="H411" s="175" t="s">
        <v>1</v>
      </c>
      <c r="I411" s="177"/>
      <c r="J411" s="177"/>
      <c r="M411" s="174"/>
      <c r="N411" s="178"/>
      <c r="O411" s="179"/>
      <c r="P411" s="179"/>
      <c r="Q411" s="179"/>
      <c r="R411" s="179"/>
      <c r="S411" s="179"/>
      <c r="T411" s="179"/>
      <c r="U411" s="179"/>
      <c r="V411" s="179"/>
      <c r="W411" s="179"/>
      <c r="X411" s="180"/>
      <c r="AT411" s="175" t="s">
        <v>152</v>
      </c>
      <c r="AU411" s="175" t="s">
        <v>90</v>
      </c>
      <c r="AV411" s="12" t="s">
        <v>88</v>
      </c>
      <c r="AW411" s="12" t="s">
        <v>4</v>
      </c>
      <c r="AX411" s="12" t="s">
        <v>80</v>
      </c>
      <c r="AY411" s="175" t="s">
        <v>140</v>
      </c>
    </row>
    <row r="412" spans="2:51" s="13" customFormat="1" ht="12">
      <c r="B412" s="181"/>
      <c r="D412" s="170" t="s">
        <v>152</v>
      </c>
      <c r="E412" s="182" t="s">
        <v>1</v>
      </c>
      <c r="F412" s="183" t="s">
        <v>530</v>
      </c>
      <c r="H412" s="184">
        <v>209.863</v>
      </c>
      <c r="I412" s="185"/>
      <c r="J412" s="185"/>
      <c r="M412" s="181"/>
      <c r="N412" s="186"/>
      <c r="O412" s="187"/>
      <c r="P412" s="187"/>
      <c r="Q412" s="187"/>
      <c r="R412" s="187"/>
      <c r="S412" s="187"/>
      <c r="T412" s="187"/>
      <c r="U412" s="187"/>
      <c r="V412" s="187"/>
      <c r="W412" s="187"/>
      <c r="X412" s="188"/>
      <c r="AT412" s="182" t="s">
        <v>152</v>
      </c>
      <c r="AU412" s="182" t="s">
        <v>90</v>
      </c>
      <c r="AV412" s="13" t="s">
        <v>90</v>
      </c>
      <c r="AW412" s="13" t="s">
        <v>4</v>
      </c>
      <c r="AX412" s="13" t="s">
        <v>80</v>
      </c>
      <c r="AY412" s="182" t="s">
        <v>140</v>
      </c>
    </row>
    <row r="413" spans="2:51" s="14" customFormat="1" ht="12">
      <c r="B413" s="189"/>
      <c r="D413" s="170" t="s">
        <v>152</v>
      </c>
      <c r="E413" s="190" t="s">
        <v>1</v>
      </c>
      <c r="F413" s="191" t="s">
        <v>155</v>
      </c>
      <c r="H413" s="192">
        <v>209.863</v>
      </c>
      <c r="I413" s="193"/>
      <c r="J413" s="193"/>
      <c r="M413" s="189"/>
      <c r="N413" s="194"/>
      <c r="O413" s="195"/>
      <c r="P413" s="195"/>
      <c r="Q413" s="195"/>
      <c r="R413" s="195"/>
      <c r="S413" s="195"/>
      <c r="T413" s="195"/>
      <c r="U413" s="195"/>
      <c r="V413" s="195"/>
      <c r="W413" s="195"/>
      <c r="X413" s="196"/>
      <c r="AT413" s="190" t="s">
        <v>152</v>
      </c>
      <c r="AU413" s="190" t="s">
        <v>90</v>
      </c>
      <c r="AV413" s="14" t="s">
        <v>147</v>
      </c>
      <c r="AW413" s="14" t="s">
        <v>4</v>
      </c>
      <c r="AX413" s="14" t="s">
        <v>88</v>
      </c>
      <c r="AY413" s="190" t="s">
        <v>140</v>
      </c>
    </row>
    <row r="414" spans="2:65" s="1" customFormat="1" ht="16.5" customHeight="1">
      <c r="B414" s="155"/>
      <c r="C414" s="197" t="s">
        <v>531</v>
      </c>
      <c r="D414" s="197" t="s">
        <v>289</v>
      </c>
      <c r="E414" s="198" t="s">
        <v>532</v>
      </c>
      <c r="F414" s="199" t="s">
        <v>533</v>
      </c>
      <c r="G414" s="200" t="s">
        <v>146</v>
      </c>
      <c r="H414" s="201">
        <v>4.483</v>
      </c>
      <c r="I414" s="202"/>
      <c r="J414" s="203"/>
      <c r="K414" s="204">
        <f>ROUND(P414*H414,2)</f>
        <v>0</v>
      </c>
      <c r="L414" s="199" t="s">
        <v>261</v>
      </c>
      <c r="M414" s="205"/>
      <c r="N414" s="206" t="s">
        <v>1</v>
      </c>
      <c r="O414" s="164" t="s">
        <v>43</v>
      </c>
      <c r="P414" s="165">
        <f>I414+J414</f>
        <v>0</v>
      </c>
      <c r="Q414" s="165">
        <f>ROUND(I414*H414,2)</f>
        <v>0</v>
      </c>
      <c r="R414" s="165">
        <f>ROUND(J414*H414,2)</f>
        <v>0</v>
      </c>
      <c r="S414" s="52"/>
      <c r="T414" s="166">
        <f>S414*H414</f>
        <v>0</v>
      </c>
      <c r="U414" s="166">
        <v>0.21</v>
      </c>
      <c r="V414" s="166">
        <f>U414*H414</f>
        <v>0.9414299999999999</v>
      </c>
      <c r="W414" s="166">
        <v>0</v>
      </c>
      <c r="X414" s="167">
        <f>W414*H414</f>
        <v>0</v>
      </c>
      <c r="AR414" s="168" t="s">
        <v>292</v>
      </c>
      <c r="AT414" s="168" t="s">
        <v>289</v>
      </c>
      <c r="AU414" s="168" t="s">
        <v>90</v>
      </c>
      <c r="AY414" s="16" t="s">
        <v>140</v>
      </c>
      <c r="BE414" s="169">
        <f>IF(O414="základní",K414,0)</f>
        <v>0</v>
      </c>
      <c r="BF414" s="169">
        <f>IF(O414="snížená",K414,0)</f>
        <v>0</v>
      </c>
      <c r="BG414" s="169">
        <f>IF(O414="zákl. přenesená",K414,0)</f>
        <v>0</v>
      </c>
      <c r="BH414" s="169">
        <f>IF(O414="sníž. přenesená",K414,0)</f>
        <v>0</v>
      </c>
      <c r="BI414" s="169">
        <f>IF(O414="nulová",K414,0)</f>
        <v>0</v>
      </c>
      <c r="BJ414" s="16" t="s">
        <v>88</v>
      </c>
      <c r="BK414" s="169">
        <f>ROUND(P414*H414,2)</f>
        <v>0</v>
      </c>
      <c r="BL414" s="16" t="s">
        <v>147</v>
      </c>
      <c r="BM414" s="168" t="s">
        <v>534</v>
      </c>
    </row>
    <row r="415" spans="2:47" s="1" customFormat="1" ht="12">
      <c r="B415" s="30"/>
      <c r="D415" s="170" t="s">
        <v>149</v>
      </c>
      <c r="F415" s="171" t="s">
        <v>533</v>
      </c>
      <c r="I415" s="89"/>
      <c r="J415" s="89"/>
      <c r="M415" s="30"/>
      <c r="N415" s="172"/>
      <c r="O415" s="52"/>
      <c r="P415" s="52"/>
      <c r="Q415" s="52"/>
      <c r="R415" s="52"/>
      <c r="S415" s="52"/>
      <c r="T415" s="52"/>
      <c r="U415" s="52"/>
      <c r="V415" s="52"/>
      <c r="W415" s="52"/>
      <c r="X415" s="53"/>
      <c r="AT415" s="16" t="s">
        <v>149</v>
      </c>
      <c r="AU415" s="16" t="s">
        <v>90</v>
      </c>
    </row>
    <row r="416" spans="2:47" s="1" customFormat="1" ht="19.5">
      <c r="B416" s="30"/>
      <c r="D416" s="170" t="s">
        <v>150</v>
      </c>
      <c r="F416" s="173" t="s">
        <v>522</v>
      </c>
      <c r="I416" s="89"/>
      <c r="J416" s="89"/>
      <c r="M416" s="30"/>
      <c r="N416" s="172"/>
      <c r="O416" s="52"/>
      <c r="P416" s="52"/>
      <c r="Q416" s="52"/>
      <c r="R416" s="52"/>
      <c r="S416" s="52"/>
      <c r="T416" s="52"/>
      <c r="U416" s="52"/>
      <c r="V416" s="52"/>
      <c r="W416" s="52"/>
      <c r="X416" s="53"/>
      <c r="AT416" s="16" t="s">
        <v>150</v>
      </c>
      <c r="AU416" s="16" t="s">
        <v>90</v>
      </c>
    </row>
    <row r="417" spans="2:51" s="12" customFormat="1" ht="22.5">
      <c r="B417" s="174"/>
      <c r="D417" s="170" t="s">
        <v>152</v>
      </c>
      <c r="E417" s="175" t="s">
        <v>1</v>
      </c>
      <c r="F417" s="176" t="s">
        <v>535</v>
      </c>
      <c r="H417" s="175" t="s">
        <v>1</v>
      </c>
      <c r="I417" s="177"/>
      <c r="J417" s="177"/>
      <c r="M417" s="174"/>
      <c r="N417" s="178"/>
      <c r="O417" s="179"/>
      <c r="P417" s="179"/>
      <c r="Q417" s="179"/>
      <c r="R417" s="179"/>
      <c r="S417" s="179"/>
      <c r="T417" s="179"/>
      <c r="U417" s="179"/>
      <c r="V417" s="179"/>
      <c r="W417" s="179"/>
      <c r="X417" s="180"/>
      <c r="AT417" s="175" t="s">
        <v>152</v>
      </c>
      <c r="AU417" s="175" t="s">
        <v>90</v>
      </c>
      <c r="AV417" s="12" t="s">
        <v>88</v>
      </c>
      <c r="AW417" s="12" t="s">
        <v>4</v>
      </c>
      <c r="AX417" s="12" t="s">
        <v>80</v>
      </c>
      <c r="AY417" s="175" t="s">
        <v>140</v>
      </c>
    </row>
    <row r="418" spans="2:51" s="13" customFormat="1" ht="12">
      <c r="B418" s="181"/>
      <c r="D418" s="170" t="s">
        <v>152</v>
      </c>
      <c r="E418" s="182" t="s">
        <v>1</v>
      </c>
      <c r="F418" s="183" t="s">
        <v>536</v>
      </c>
      <c r="H418" s="184">
        <v>4.483</v>
      </c>
      <c r="I418" s="185"/>
      <c r="J418" s="185"/>
      <c r="M418" s="181"/>
      <c r="N418" s="186"/>
      <c r="O418" s="187"/>
      <c r="P418" s="187"/>
      <c r="Q418" s="187"/>
      <c r="R418" s="187"/>
      <c r="S418" s="187"/>
      <c r="T418" s="187"/>
      <c r="U418" s="187"/>
      <c r="V418" s="187"/>
      <c r="W418" s="187"/>
      <c r="X418" s="188"/>
      <c r="AT418" s="182" t="s">
        <v>152</v>
      </c>
      <c r="AU418" s="182" t="s">
        <v>90</v>
      </c>
      <c r="AV418" s="13" t="s">
        <v>90</v>
      </c>
      <c r="AW418" s="13" t="s">
        <v>4</v>
      </c>
      <c r="AX418" s="13" t="s">
        <v>80</v>
      </c>
      <c r="AY418" s="182" t="s">
        <v>140</v>
      </c>
    </row>
    <row r="419" spans="2:51" s="14" customFormat="1" ht="12">
      <c r="B419" s="189"/>
      <c r="D419" s="170" t="s">
        <v>152</v>
      </c>
      <c r="E419" s="190" t="s">
        <v>1</v>
      </c>
      <c r="F419" s="191" t="s">
        <v>155</v>
      </c>
      <c r="H419" s="192">
        <v>4.483</v>
      </c>
      <c r="I419" s="193"/>
      <c r="J419" s="193"/>
      <c r="M419" s="189"/>
      <c r="N419" s="194"/>
      <c r="O419" s="195"/>
      <c r="P419" s="195"/>
      <c r="Q419" s="195"/>
      <c r="R419" s="195"/>
      <c r="S419" s="195"/>
      <c r="T419" s="195"/>
      <c r="U419" s="195"/>
      <c r="V419" s="195"/>
      <c r="W419" s="195"/>
      <c r="X419" s="196"/>
      <c r="AT419" s="190" t="s">
        <v>152</v>
      </c>
      <c r="AU419" s="190" t="s">
        <v>90</v>
      </c>
      <c r="AV419" s="14" t="s">
        <v>147</v>
      </c>
      <c r="AW419" s="14" t="s">
        <v>4</v>
      </c>
      <c r="AX419" s="14" t="s">
        <v>88</v>
      </c>
      <c r="AY419" s="190" t="s">
        <v>140</v>
      </c>
    </row>
    <row r="420" spans="2:65" s="1" customFormat="1" ht="16.5" customHeight="1">
      <c r="B420" s="155"/>
      <c r="C420" s="197" t="s">
        <v>537</v>
      </c>
      <c r="D420" s="197" t="s">
        <v>289</v>
      </c>
      <c r="E420" s="198" t="s">
        <v>538</v>
      </c>
      <c r="F420" s="199" t="s">
        <v>539</v>
      </c>
      <c r="G420" s="200" t="s">
        <v>540</v>
      </c>
      <c r="H420" s="201">
        <v>1.401</v>
      </c>
      <c r="I420" s="202"/>
      <c r="J420" s="203"/>
      <c r="K420" s="204">
        <f>ROUND(P420*H420,2)</f>
        <v>0</v>
      </c>
      <c r="L420" s="199" t="s">
        <v>187</v>
      </c>
      <c r="M420" s="205"/>
      <c r="N420" s="206" t="s">
        <v>1</v>
      </c>
      <c r="O420" s="164" t="s">
        <v>43</v>
      </c>
      <c r="P420" s="165">
        <f>I420+J420</f>
        <v>0</v>
      </c>
      <c r="Q420" s="165">
        <f>ROUND(I420*H420,2)</f>
        <v>0</v>
      </c>
      <c r="R420" s="165">
        <f>ROUND(J420*H420,2)</f>
        <v>0</v>
      </c>
      <c r="S420" s="52"/>
      <c r="T420" s="166">
        <f>S420*H420</f>
        <v>0</v>
      </c>
      <c r="U420" s="166">
        <v>0.001</v>
      </c>
      <c r="V420" s="166">
        <f>U420*H420</f>
        <v>0.0014010000000000001</v>
      </c>
      <c r="W420" s="166">
        <v>0</v>
      </c>
      <c r="X420" s="167">
        <f>W420*H420</f>
        <v>0</v>
      </c>
      <c r="AR420" s="168" t="s">
        <v>292</v>
      </c>
      <c r="AT420" s="168" t="s">
        <v>289</v>
      </c>
      <c r="AU420" s="168" t="s">
        <v>90</v>
      </c>
      <c r="AY420" s="16" t="s">
        <v>140</v>
      </c>
      <c r="BE420" s="169">
        <f>IF(O420="základní",K420,0)</f>
        <v>0</v>
      </c>
      <c r="BF420" s="169">
        <f>IF(O420="snížená",K420,0)</f>
        <v>0</v>
      </c>
      <c r="BG420" s="169">
        <f>IF(O420="zákl. přenesená",K420,0)</f>
        <v>0</v>
      </c>
      <c r="BH420" s="169">
        <f>IF(O420="sníž. přenesená",K420,0)</f>
        <v>0</v>
      </c>
      <c r="BI420" s="169">
        <f>IF(O420="nulová",K420,0)</f>
        <v>0</v>
      </c>
      <c r="BJ420" s="16" t="s">
        <v>88</v>
      </c>
      <c r="BK420" s="169">
        <f>ROUND(P420*H420,2)</f>
        <v>0</v>
      </c>
      <c r="BL420" s="16" t="s">
        <v>147</v>
      </c>
      <c r="BM420" s="168" t="s">
        <v>541</v>
      </c>
    </row>
    <row r="421" spans="2:47" s="1" customFormat="1" ht="19.5">
      <c r="B421" s="30"/>
      <c r="D421" s="170" t="s">
        <v>149</v>
      </c>
      <c r="F421" s="171" t="s">
        <v>542</v>
      </c>
      <c r="I421" s="89"/>
      <c r="J421" s="89"/>
      <c r="M421" s="30"/>
      <c r="N421" s="172"/>
      <c r="O421" s="52"/>
      <c r="P421" s="52"/>
      <c r="Q421" s="52"/>
      <c r="R421" s="52"/>
      <c r="S421" s="52"/>
      <c r="T421" s="52"/>
      <c r="U421" s="52"/>
      <c r="V421" s="52"/>
      <c r="W421" s="52"/>
      <c r="X421" s="53"/>
      <c r="AT421" s="16" t="s">
        <v>149</v>
      </c>
      <c r="AU421" s="16" t="s">
        <v>90</v>
      </c>
    </row>
    <row r="422" spans="2:51" s="13" customFormat="1" ht="12">
      <c r="B422" s="181"/>
      <c r="D422" s="170" t="s">
        <v>152</v>
      </c>
      <c r="E422" s="182" t="s">
        <v>1</v>
      </c>
      <c r="F422" s="183" t="s">
        <v>543</v>
      </c>
      <c r="H422" s="184">
        <v>1.401</v>
      </c>
      <c r="I422" s="185"/>
      <c r="J422" s="185"/>
      <c r="M422" s="181"/>
      <c r="N422" s="186"/>
      <c r="O422" s="187"/>
      <c r="P422" s="187"/>
      <c r="Q422" s="187"/>
      <c r="R422" s="187"/>
      <c r="S422" s="187"/>
      <c r="T422" s="187"/>
      <c r="U422" s="187"/>
      <c r="V422" s="187"/>
      <c r="W422" s="187"/>
      <c r="X422" s="188"/>
      <c r="AT422" s="182" t="s">
        <v>152</v>
      </c>
      <c r="AU422" s="182" t="s">
        <v>90</v>
      </c>
      <c r="AV422" s="13" t="s">
        <v>90</v>
      </c>
      <c r="AW422" s="13" t="s">
        <v>4</v>
      </c>
      <c r="AX422" s="13" t="s">
        <v>80</v>
      </c>
      <c r="AY422" s="182" t="s">
        <v>140</v>
      </c>
    </row>
    <row r="423" spans="2:51" s="14" customFormat="1" ht="12">
      <c r="B423" s="189"/>
      <c r="D423" s="170" t="s">
        <v>152</v>
      </c>
      <c r="E423" s="190" t="s">
        <v>1</v>
      </c>
      <c r="F423" s="191" t="s">
        <v>155</v>
      </c>
      <c r="H423" s="192">
        <v>1.401</v>
      </c>
      <c r="I423" s="193"/>
      <c r="J423" s="193"/>
      <c r="M423" s="189"/>
      <c r="N423" s="194"/>
      <c r="O423" s="195"/>
      <c r="P423" s="195"/>
      <c r="Q423" s="195"/>
      <c r="R423" s="195"/>
      <c r="S423" s="195"/>
      <c r="T423" s="195"/>
      <c r="U423" s="195"/>
      <c r="V423" s="195"/>
      <c r="W423" s="195"/>
      <c r="X423" s="196"/>
      <c r="AT423" s="190" t="s">
        <v>152</v>
      </c>
      <c r="AU423" s="190" t="s">
        <v>90</v>
      </c>
      <c r="AV423" s="14" t="s">
        <v>147</v>
      </c>
      <c r="AW423" s="14" t="s">
        <v>4</v>
      </c>
      <c r="AX423" s="14" t="s">
        <v>88</v>
      </c>
      <c r="AY423" s="190" t="s">
        <v>140</v>
      </c>
    </row>
    <row r="424" spans="2:65" s="1" customFormat="1" ht="16.5" customHeight="1">
      <c r="B424" s="155"/>
      <c r="C424" s="197" t="s">
        <v>544</v>
      </c>
      <c r="D424" s="197" t="s">
        <v>289</v>
      </c>
      <c r="E424" s="198" t="s">
        <v>545</v>
      </c>
      <c r="F424" s="199" t="s">
        <v>546</v>
      </c>
      <c r="G424" s="200" t="s">
        <v>230</v>
      </c>
      <c r="H424" s="201">
        <v>231.55</v>
      </c>
      <c r="I424" s="202"/>
      <c r="J424" s="203"/>
      <c r="K424" s="204">
        <f>ROUND(P424*H424,2)</f>
        <v>0</v>
      </c>
      <c r="L424" s="199" t="s">
        <v>1</v>
      </c>
      <c r="M424" s="205"/>
      <c r="N424" s="206" t="s">
        <v>1</v>
      </c>
      <c r="O424" s="164" t="s">
        <v>43</v>
      </c>
      <c r="P424" s="165">
        <f>I424+J424</f>
        <v>0</v>
      </c>
      <c r="Q424" s="165">
        <f>ROUND(I424*H424,2)</f>
        <v>0</v>
      </c>
      <c r="R424" s="165">
        <f>ROUND(J424*H424,2)</f>
        <v>0</v>
      </c>
      <c r="S424" s="52"/>
      <c r="T424" s="166">
        <f>S424*H424</f>
        <v>0</v>
      </c>
      <c r="U424" s="166">
        <v>0.00065</v>
      </c>
      <c r="V424" s="166">
        <f>U424*H424</f>
        <v>0.1505075</v>
      </c>
      <c r="W424" s="166">
        <v>0</v>
      </c>
      <c r="X424" s="167">
        <f>W424*H424</f>
        <v>0</v>
      </c>
      <c r="AR424" s="168" t="s">
        <v>292</v>
      </c>
      <c r="AT424" s="168" t="s">
        <v>289</v>
      </c>
      <c r="AU424" s="168" t="s">
        <v>90</v>
      </c>
      <c r="AY424" s="16" t="s">
        <v>140</v>
      </c>
      <c r="BE424" s="169">
        <f>IF(O424="základní",K424,0)</f>
        <v>0</v>
      </c>
      <c r="BF424" s="169">
        <f>IF(O424="snížená",K424,0)</f>
        <v>0</v>
      </c>
      <c r="BG424" s="169">
        <f>IF(O424="zákl. přenesená",K424,0)</f>
        <v>0</v>
      </c>
      <c r="BH424" s="169">
        <f>IF(O424="sníž. přenesená",K424,0)</f>
        <v>0</v>
      </c>
      <c r="BI424" s="169">
        <f>IF(O424="nulová",K424,0)</f>
        <v>0</v>
      </c>
      <c r="BJ424" s="16" t="s">
        <v>88</v>
      </c>
      <c r="BK424" s="169">
        <f>ROUND(P424*H424,2)</f>
        <v>0</v>
      </c>
      <c r="BL424" s="16" t="s">
        <v>147</v>
      </c>
      <c r="BM424" s="168" t="s">
        <v>547</v>
      </c>
    </row>
    <row r="425" spans="2:47" s="1" customFormat="1" ht="19.5">
      <c r="B425" s="30"/>
      <c r="D425" s="170" t="s">
        <v>150</v>
      </c>
      <c r="F425" s="173" t="s">
        <v>522</v>
      </c>
      <c r="I425" s="89"/>
      <c r="J425" s="89"/>
      <c r="M425" s="30"/>
      <c r="N425" s="172"/>
      <c r="O425" s="52"/>
      <c r="P425" s="52"/>
      <c r="Q425" s="52"/>
      <c r="R425" s="52"/>
      <c r="S425" s="52"/>
      <c r="T425" s="52"/>
      <c r="U425" s="52"/>
      <c r="V425" s="52"/>
      <c r="W425" s="52"/>
      <c r="X425" s="53"/>
      <c r="AT425" s="16" t="s">
        <v>150</v>
      </c>
      <c r="AU425" s="16" t="s">
        <v>90</v>
      </c>
    </row>
    <row r="426" spans="2:51" s="13" customFormat="1" ht="12">
      <c r="B426" s="181"/>
      <c r="D426" s="170" t="s">
        <v>152</v>
      </c>
      <c r="E426" s="182" t="s">
        <v>1</v>
      </c>
      <c r="F426" s="183" t="s">
        <v>548</v>
      </c>
      <c r="H426" s="184">
        <v>231.55</v>
      </c>
      <c r="I426" s="185"/>
      <c r="J426" s="185"/>
      <c r="M426" s="181"/>
      <c r="N426" s="186"/>
      <c r="O426" s="187"/>
      <c r="P426" s="187"/>
      <c r="Q426" s="187"/>
      <c r="R426" s="187"/>
      <c r="S426" s="187"/>
      <c r="T426" s="187"/>
      <c r="U426" s="187"/>
      <c r="V426" s="187"/>
      <c r="W426" s="187"/>
      <c r="X426" s="188"/>
      <c r="AT426" s="182" t="s">
        <v>152</v>
      </c>
      <c r="AU426" s="182" t="s">
        <v>90</v>
      </c>
      <c r="AV426" s="13" t="s">
        <v>90</v>
      </c>
      <c r="AW426" s="13" t="s">
        <v>4</v>
      </c>
      <c r="AX426" s="13" t="s">
        <v>88</v>
      </c>
      <c r="AY426" s="182" t="s">
        <v>140</v>
      </c>
    </row>
    <row r="427" spans="2:65" s="1" customFormat="1" ht="24" customHeight="1">
      <c r="B427" s="155"/>
      <c r="C427" s="197" t="s">
        <v>549</v>
      </c>
      <c r="D427" s="197" t="s">
        <v>289</v>
      </c>
      <c r="E427" s="198" t="s">
        <v>550</v>
      </c>
      <c r="F427" s="199" t="s">
        <v>551</v>
      </c>
      <c r="G427" s="200" t="s">
        <v>215</v>
      </c>
      <c r="H427" s="201">
        <v>18.945</v>
      </c>
      <c r="I427" s="202"/>
      <c r="J427" s="203"/>
      <c r="K427" s="204">
        <f>ROUND(P427*H427,2)</f>
        <v>0</v>
      </c>
      <c r="L427" s="199" t="s">
        <v>1</v>
      </c>
      <c r="M427" s="205"/>
      <c r="N427" s="206" t="s">
        <v>1</v>
      </c>
      <c r="O427" s="164" t="s">
        <v>43</v>
      </c>
      <c r="P427" s="165">
        <f>I427+J427</f>
        <v>0</v>
      </c>
      <c r="Q427" s="165">
        <f>ROUND(I427*H427,2)</f>
        <v>0</v>
      </c>
      <c r="R427" s="165">
        <f>ROUND(J427*H427,2)</f>
        <v>0</v>
      </c>
      <c r="S427" s="52"/>
      <c r="T427" s="166">
        <f>S427*H427</f>
        <v>0</v>
      </c>
      <c r="U427" s="166">
        <v>1</v>
      </c>
      <c r="V427" s="166">
        <f>U427*H427</f>
        <v>18.945</v>
      </c>
      <c r="W427" s="166">
        <v>0</v>
      </c>
      <c r="X427" s="167">
        <f>W427*H427</f>
        <v>0</v>
      </c>
      <c r="AR427" s="168" t="s">
        <v>292</v>
      </c>
      <c r="AT427" s="168" t="s">
        <v>289</v>
      </c>
      <c r="AU427" s="168" t="s">
        <v>90</v>
      </c>
      <c r="AY427" s="16" t="s">
        <v>140</v>
      </c>
      <c r="BE427" s="169">
        <f>IF(O427="základní",K427,0)</f>
        <v>0</v>
      </c>
      <c r="BF427" s="169">
        <f>IF(O427="snížená",K427,0)</f>
        <v>0</v>
      </c>
      <c r="BG427" s="169">
        <f>IF(O427="zákl. přenesená",K427,0)</f>
        <v>0</v>
      </c>
      <c r="BH427" s="169">
        <f>IF(O427="sníž. přenesená",K427,0)</f>
        <v>0</v>
      </c>
      <c r="BI427" s="169">
        <f>IF(O427="nulová",K427,0)</f>
        <v>0</v>
      </c>
      <c r="BJ427" s="16" t="s">
        <v>88</v>
      </c>
      <c r="BK427" s="169">
        <f>ROUND(P427*H427,2)</f>
        <v>0</v>
      </c>
      <c r="BL427" s="16" t="s">
        <v>147</v>
      </c>
      <c r="BM427" s="168" t="s">
        <v>552</v>
      </c>
    </row>
    <row r="428" spans="2:47" s="1" customFormat="1" ht="12">
      <c r="B428" s="30"/>
      <c r="D428" s="170" t="s">
        <v>149</v>
      </c>
      <c r="F428" s="171" t="s">
        <v>553</v>
      </c>
      <c r="I428" s="89"/>
      <c r="J428" s="89"/>
      <c r="M428" s="30"/>
      <c r="N428" s="172"/>
      <c r="O428" s="52"/>
      <c r="P428" s="52"/>
      <c r="Q428" s="52"/>
      <c r="R428" s="52"/>
      <c r="S428" s="52"/>
      <c r="T428" s="52"/>
      <c r="U428" s="52"/>
      <c r="V428" s="52"/>
      <c r="W428" s="52"/>
      <c r="X428" s="53"/>
      <c r="AT428" s="16" t="s">
        <v>149</v>
      </c>
      <c r="AU428" s="16" t="s">
        <v>90</v>
      </c>
    </row>
    <row r="429" spans="2:47" s="1" customFormat="1" ht="19.5">
      <c r="B429" s="30"/>
      <c r="D429" s="170" t="s">
        <v>150</v>
      </c>
      <c r="F429" s="173" t="s">
        <v>522</v>
      </c>
      <c r="I429" s="89"/>
      <c r="J429" s="89"/>
      <c r="M429" s="30"/>
      <c r="N429" s="172"/>
      <c r="O429" s="52"/>
      <c r="P429" s="52"/>
      <c r="Q429" s="52"/>
      <c r="R429" s="52"/>
      <c r="S429" s="52"/>
      <c r="T429" s="52"/>
      <c r="U429" s="52"/>
      <c r="V429" s="52"/>
      <c r="W429" s="52"/>
      <c r="X429" s="53"/>
      <c r="AT429" s="16" t="s">
        <v>150</v>
      </c>
      <c r="AU429" s="16" t="s">
        <v>90</v>
      </c>
    </row>
    <row r="430" spans="2:51" s="12" customFormat="1" ht="22.5">
      <c r="B430" s="174"/>
      <c r="D430" s="170" t="s">
        <v>152</v>
      </c>
      <c r="E430" s="175" t="s">
        <v>1</v>
      </c>
      <c r="F430" s="176" t="s">
        <v>554</v>
      </c>
      <c r="H430" s="175" t="s">
        <v>1</v>
      </c>
      <c r="I430" s="177"/>
      <c r="J430" s="177"/>
      <c r="M430" s="174"/>
      <c r="N430" s="178"/>
      <c r="O430" s="179"/>
      <c r="P430" s="179"/>
      <c r="Q430" s="179"/>
      <c r="R430" s="179"/>
      <c r="S430" s="179"/>
      <c r="T430" s="179"/>
      <c r="U430" s="179"/>
      <c r="V430" s="179"/>
      <c r="W430" s="179"/>
      <c r="X430" s="180"/>
      <c r="AT430" s="175" t="s">
        <v>152</v>
      </c>
      <c r="AU430" s="175" t="s">
        <v>90</v>
      </c>
      <c r="AV430" s="12" t="s">
        <v>88</v>
      </c>
      <c r="AW430" s="12" t="s">
        <v>4</v>
      </c>
      <c r="AX430" s="12" t="s">
        <v>80</v>
      </c>
      <c r="AY430" s="175" t="s">
        <v>140</v>
      </c>
    </row>
    <row r="431" spans="2:51" s="13" customFormat="1" ht="12">
      <c r="B431" s="181"/>
      <c r="D431" s="170" t="s">
        <v>152</v>
      </c>
      <c r="E431" s="182" t="s">
        <v>1</v>
      </c>
      <c r="F431" s="183" t="s">
        <v>555</v>
      </c>
      <c r="H431" s="184">
        <v>18.945</v>
      </c>
      <c r="I431" s="185"/>
      <c r="J431" s="185"/>
      <c r="M431" s="181"/>
      <c r="N431" s="186"/>
      <c r="O431" s="187"/>
      <c r="P431" s="187"/>
      <c r="Q431" s="187"/>
      <c r="R431" s="187"/>
      <c r="S431" s="187"/>
      <c r="T431" s="187"/>
      <c r="U431" s="187"/>
      <c r="V431" s="187"/>
      <c r="W431" s="187"/>
      <c r="X431" s="188"/>
      <c r="AT431" s="182" t="s">
        <v>152</v>
      </c>
      <c r="AU431" s="182" t="s">
        <v>90</v>
      </c>
      <c r="AV431" s="13" t="s">
        <v>90</v>
      </c>
      <c r="AW431" s="13" t="s">
        <v>4</v>
      </c>
      <c r="AX431" s="13" t="s">
        <v>80</v>
      </c>
      <c r="AY431" s="182" t="s">
        <v>140</v>
      </c>
    </row>
    <row r="432" spans="2:51" s="14" customFormat="1" ht="12">
      <c r="B432" s="189"/>
      <c r="D432" s="170" t="s">
        <v>152</v>
      </c>
      <c r="E432" s="190" t="s">
        <v>1</v>
      </c>
      <c r="F432" s="191" t="s">
        <v>155</v>
      </c>
      <c r="H432" s="192">
        <v>18.945</v>
      </c>
      <c r="I432" s="193"/>
      <c r="J432" s="193"/>
      <c r="M432" s="189"/>
      <c r="N432" s="194"/>
      <c r="O432" s="195"/>
      <c r="P432" s="195"/>
      <c r="Q432" s="195"/>
      <c r="R432" s="195"/>
      <c r="S432" s="195"/>
      <c r="T432" s="195"/>
      <c r="U432" s="195"/>
      <c r="V432" s="195"/>
      <c r="W432" s="195"/>
      <c r="X432" s="196"/>
      <c r="AT432" s="190" t="s">
        <v>152</v>
      </c>
      <c r="AU432" s="190" t="s">
        <v>90</v>
      </c>
      <c r="AV432" s="14" t="s">
        <v>147</v>
      </c>
      <c r="AW432" s="14" t="s">
        <v>4</v>
      </c>
      <c r="AX432" s="14" t="s">
        <v>88</v>
      </c>
      <c r="AY432" s="190" t="s">
        <v>140</v>
      </c>
    </row>
    <row r="433" spans="2:65" s="1" customFormat="1" ht="16.5" customHeight="1">
      <c r="B433" s="155"/>
      <c r="C433" s="197" t="s">
        <v>556</v>
      </c>
      <c r="D433" s="197" t="s">
        <v>289</v>
      </c>
      <c r="E433" s="198" t="s">
        <v>557</v>
      </c>
      <c r="F433" s="199" t="s">
        <v>558</v>
      </c>
      <c r="G433" s="200" t="s">
        <v>215</v>
      </c>
      <c r="H433" s="201">
        <v>55.993</v>
      </c>
      <c r="I433" s="202"/>
      <c r="J433" s="203"/>
      <c r="K433" s="204">
        <f>ROUND(P433*H433,2)</f>
        <v>0</v>
      </c>
      <c r="L433" s="199" t="s">
        <v>364</v>
      </c>
      <c r="M433" s="205"/>
      <c r="N433" s="206" t="s">
        <v>1</v>
      </c>
      <c r="O433" s="164" t="s">
        <v>43</v>
      </c>
      <c r="P433" s="165">
        <f>I433+J433</f>
        <v>0</v>
      </c>
      <c r="Q433" s="165">
        <f>ROUND(I433*H433,2)</f>
        <v>0</v>
      </c>
      <c r="R433" s="165">
        <f>ROUND(J433*H433,2)</f>
        <v>0</v>
      </c>
      <c r="S433" s="52"/>
      <c r="T433" s="166">
        <f>S433*H433</f>
        <v>0</v>
      </c>
      <c r="U433" s="166">
        <v>1</v>
      </c>
      <c r="V433" s="166">
        <f>U433*H433</f>
        <v>55.993</v>
      </c>
      <c r="W433" s="166">
        <v>0</v>
      </c>
      <c r="X433" s="167">
        <f>W433*H433</f>
        <v>0</v>
      </c>
      <c r="AR433" s="168" t="s">
        <v>292</v>
      </c>
      <c r="AT433" s="168" t="s">
        <v>289</v>
      </c>
      <c r="AU433" s="168" t="s">
        <v>90</v>
      </c>
      <c r="AY433" s="16" t="s">
        <v>140</v>
      </c>
      <c r="BE433" s="169">
        <f>IF(O433="základní",K433,0)</f>
        <v>0</v>
      </c>
      <c r="BF433" s="169">
        <f>IF(O433="snížená",K433,0)</f>
        <v>0</v>
      </c>
      <c r="BG433" s="169">
        <f>IF(O433="zákl. přenesená",K433,0)</f>
        <v>0</v>
      </c>
      <c r="BH433" s="169">
        <f>IF(O433="sníž. přenesená",K433,0)</f>
        <v>0</v>
      </c>
      <c r="BI433" s="169">
        <f>IF(O433="nulová",K433,0)</f>
        <v>0</v>
      </c>
      <c r="BJ433" s="16" t="s">
        <v>88</v>
      </c>
      <c r="BK433" s="169">
        <f>ROUND(P433*H433,2)</f>
        <v>0</v>
      </c>
      <c r="BL433" s="16" t="s">
        <v>147</v>
      </c>
      <c r="BM433" s="168" t="s">
        <v>559</v>
      </c>
    </row>
    <row r="434" spans="2:47" s="1" customFormat="1" ht="12">
      <c r="B434" s="30"/>
      <c r="D434" s="170" t="s">
        <v>149</v>
      </c>
      <c r="F434" s="171" t="s">
        <v>558</v>
      </c>
      <c r="I434" s="89"/>
      <c r="J434" s="89"/>
      <c r="M434" s="30"/>
      <c r="N434" s="172"/>
      <c r="O434" s="52"/>
      <c r="P434" s="52"/>
      <c r="Q434" s="52"/>
      <c r="R434" s="52"/>
      <c r="S434" s="52"/>
      <c r="T434" s="52"/>
      <c r="U434" s="52"/>
      <c r="V434" s="52"/>
      <c r="W434" s="52"/>
      <c r="X434" s="53"/>
      <c r="AT434" s="16" t="s">
        <v>149</v>
      </c>
      <c r="AU434" s="16" t="s">
        <v>90</v>
      </c>
    </row>
    <row r="435" spans="2:47" s="1" customFormat="1" ht="29.25">
      <c r="B435" s="30"/>
      <c r="D435" s="170" t="s">
        <v>150</v>
      </c>
      <c r="F435" s="173" t="s">
        <v>560</v>
      </c>
      <c r="I435" s="89"/>
      <c r="J435" s="89"/>
      <c r="M435" s="30"/>
      <c r="N435" s="172"/>
      <c r="O435" s="52"/>
      <c r="P435" s="52"/>
      <c r="Q435" s="52"/>
      <c r="R435" s="52"/>
      <c r="S435" s="52"/>
      <c r="T435" s="52"/>
      <c r="U435" s="52"/>
      <c r="V435" s="52"/>
      <c r="W435" s="52"/>
      <c r="X435" s="53"/>
      <c r="AT435" s="16" t="s">
        <v>150</v>
      </c>
      <c r="AU435" s="16" t="s">
        <v>90</v>
      </c>
    </row>
    <row r="436" spans="2:51" s="12" customFormat="1" ht="22.5">
      <c r="B436" s="174"/>
      <c r="D436" s="170" t="s">
        <v>152</v>
      </c>
      <c r="E436" s="175" t="s">
        <v>1</v>
      </c>
      <c r="F436" s="176" t="s">
        <v>561</v>
      </c>
      <c r="H436" s="175" t="s">
        <v>1</v>
      </c>
      <c r="I436" s="177"/>
      <c r="J436" s="177"/>
      <c r="M436" s="174"/>
      <c r="N436" s="178"/>
      <c r="O436" s="179"/>
      <c r="P436" s="179"/>
      <c r="Q436" s="179"/>
      <c r="R436" s="179"/>
      <c r="S436" s="179"/>
      <c r="T436" s="179"/>
      <c r="U436" s="179"/>
      <c r="V436" s="179"/>
      <c r="W436" s="179"/>
      <c r="X436" s="180"/>
      <c r="AT436" s="175" t="s">
        <v>152</v>
      </c>
      <c r="AU436" s="175" t="s">
        <v>90</v>
      </c>
      <c r="AV436" s="12" t="s">
        <v>88</v>
      </c>
      <c r="AW436" s="12" t="s">
        <v>4</v>
      </c>
      <c r="AX436" s="12" t="s">
        <v>80</v>
      </c>
      <c r="AY436" s="175" t="s">
        <v>140</v>
      </c>
    </row>
    <row r="437" spans="2:51" s="13" customFormat="1" ht="12">
      <c r="B437" s="181"/>
      <c r="D437" s="170" t="s">
        <v>152</v>
      </c>
      <c r="E437" s="182" t="s">
        <v>1</v>
      </c>
      <c r="F437" s="183" t="s">
        <v>562</v>
      </c>
      <c r="H437" s="184">
        <v>55.993</v>
      </c>
      <c r="I437" s="185"/>
      <c r="J437" s="185"/>
      <c r="M437" s="181"/>
      <c r="N437" s="186"/>
      <c r="O437" s="187"/>
      <c r="P437" s="187"/>
      <c r="Q437" s="187"/>
      <c r="R437" s="187"/>
      <c r="S437" s="187"/>
      <c r="T437" s="187"/>
      <c r="U437" s="187"/>
      <c r="V437" s="187"/>
      <c r="W437" s="187"/>
      <c r="X437" s="188"/>
      <c r="AT437" s="182" t="s">
        <v>152</v>
      </c>
      <c r="AU437" s="182" t="s">
        <v>90</v>
      </c>
      <c r="AV437" s="13" t="s">
        <v>90</v>
      </c>
      <c r="AW437" s="13" t="s">
        <v>4</v>
      </c>
      <c r="AX437" s="13" t="s">
        <v>80</v>
      </c>
      <c r="AY437" s="182" t="s">
        <v>140</v>
      </c>
    </row>
    <row r="438" spans="2:51" s="14" customFormat="1" ht="12">
      <c r="B438" s="189"/>
      <c r="D438" s="170" t="s">
        <v>152</v>
      </c>
      <c r="E438" s="190" t="s">
        <v>1</v>
      </c>
      <c r="F438" s="191" t="s">
        <v>155</v>
      </c>
      <c r="H438" s="192">
        <v>55.993</v>
      </c>
      <c r="I438" s="193"/>
      <c r="J438" s="193"/>
      <c r="M438" s="189"/>
      <c r="N438" s="194"/>
      <c r="O438" s="195"/>
      <c r="P438" s="195"/>
      <c r="Q438" s="195"/>
      <c r="R438" s="195"/>
      <c r="S438" s="195"/>
      <c r="T438" s="195"/>
      <c r="U438" s="195"/>
      <c r="V438" s="195"/>
      <c r="W438" s="195"/>
      <c r="X438" s="196"/>
      <c r="AT438" s="190" t="s">
        <v>152</v>
      </c>
      <c r="AU438" s="190" t="s">
        <v>90</v>
      </c>
      <c r="AV438" s="14" t="s">
        <v>147</v>
      </c>
      <c r="AW438" s="14" t="s">
        <v>4</v>
      </c>
      <c r="AX438" s="14" t="s">
        <v>88</v>
      </c>
      <c r="AY438" s="190" t="s">
        <v>140</v>
      </c>
    </row>
    <row r="439" spans="2:65" s="1" customFormat="1" ht="16.5" customHeight="1">
      <c r="B439" s="155"/>
      <c r="C439" s="156" t="s">
        <v>563</v>
      </c>
      <c r="D439" s="156" t="s">
        <v>143</v>
      </c>
      <c r="E439" s="157" t="s">
        <v>501</v>
      </c>
      <c r="F439" s="158" t="s">
        <v>502</v>
      </c>
      <c r="G439" s="159" t="s">
        <v>230</v>
      </c>
      <c r="H439" s="160">
        <v>210.5</v>
      </c>
      <c r="I439" s="161"/>
      <c r="J439" s="161"/>
      <c r="K439" s="162">
        <f>ROUND(P439*H439,2)</f>
        <v>0</v>
      </c>
      <c r="L439" s="158" t="s">
        <v>261</v>
      </c>
      <c r="M439" s="30"/>
      <c r="N439" s="163" t="s">
        <v>1</v>
      </c>
      <c r="O439" s="164" t="s">
        <v>43</v>
      </c>
      <c r="P439" s="165">
        <f>I439+J439</f>
        <v>0</v>
      </c>
      <c r="Q439" s="165">
        <f>ROUND(I439*H439,2)</f>
        <v>0</v>
      </c>
      <c r="R439" s="165">
        <f>ROUND(J439*H439,2)</f>
        <v>0</v>
      </c>
      <c r="S439" s="52"/>
      <c r="T439" s="166">
        <f>S439*H439</f>
        <v>0</v>
      </c>
      <c r="U439" s="166">
        <v>0</v>
      </c>
      <c r="V439" s="166">
        <f>U439*H439</f>
        <v>0</v>
      </c>
      <c r="W439" s="166">
        <v>0</v>
      </c>
      <c r="X439" s="167">
        <f>W439*H439</f>
        <v>0</v>
      </c>
      <c r="AR439" s="168" t="s">
        <v>147</v>
      </c>
      <c r="AT439" s="168" t="s">
        <v>143</v>
      </c>
      <c r="AU439" s="168" t="s">
        <v>90</v>
      </c>
      <c r="AY439" s="16" t="s">
        <v>140</v>
      </c>
      <c r="BE439" s="169">
        <f>IF(O439="základní",K439,0)</f>
        <v>0</v>
      </c>
      <c r="BF439" s="169">
        <f>IF(O439="snížená",K439,0)</f>
        <v>0</v>
      </c>
      <c r="BG439" s="169">
        <f>IF(O439="zákl. přenesená",K439,0)</f>
        <v>0</v>
      </c>
      <c r="BH439" s="169">
        <f>IF(O439="sníž. přenesená",K439,0)</f>
        <v>0</v>
      </c>
      <c r="BI439" s="169">
        <f>IF(O439="nulová",K439,0)</f>
        <v>0</v>
      </c>
      <c r="BJ439" s="16" t="s">
        <v>88</v>
      </c>
      <c r="BK439" s="169">
        <f>ROUND(P439*H439,2)</f>
        <v>0</v>
      </c>
      <c r="BL439" s="16" t="s">
        <v>147</v>
      </c>
      <c r="BM439" s="168" t="s">
        <v>564</v>
      </c>
    </row>
    <row r="440" spans="2:47" s="1" customFormat="1" ht="19.5">
      <c r="B440" s="30"/>
      <c r="D440" s="170" t="s">
        <v>149</v>
      </c>
      <c r="F440" s="171" t="s">
        <v>504</v>
      </c>
      <c r="I440" s="89"/>
      <c r="J440" s="89"/>
      <c r="M440" s="30"/>
      <c r="N440" s="172"/>
      <c r="O440" s="52"/>
      <c r="P440" s="52"/>
      <c r="Q440" s="52"/>
      <c r="R440" s="52"/>
      <c r="S440" s="52"/>
      <c r="T440" s="52"/>
      <c r="U440" s="52"/>
      <c r="V440" s="52"/>
      <c r="W440" s="52"/>
      <c r="X440" s="53"/>
      <c r="AT440" s="16" t="s">
        <v>149</v>
      </c>
      <c r="AU440" s="16" t="s">
        <v>90</v>
      </c>
    </row>
    <row r="441" spans="2:47" s="1" customFormat="1" ht="19.5">
      <c r="B441" s="30"/>
      <c r="D441" s="170" t="s">
        <v>150</v>
      </c>
      <c r="F441" s="173" t="s">
        <v>522</v>
      </c>
      <c r="I441" s="89"/>
      <c r="J441" s="89"/>
      <c r="M441" s="30"/>
      <c r="N441" s="172"/>
      <c r="O441" s="52"/>
      <c r="P441" s="52"/>
      <c r="Q441" s="52"/>
      <c r="R441" s="52"/>
      <c r="S441" s="52"/>
      <c r="T441" s="52"/>
      <c r="U441" s="52"/>
      <c r="V441" s="52"/>
      <c r="W441" s="52"/>
      <c r="X441" s="53"/>
      <c r="AT441" s="16" t="s">
        <v>150</v>
      </c>
      <c r="AU441" s="16" t="s">
        <v>90</v>
      </c>
    </row>
    <row r="442" spans="2:65" s="1" customFormat="1" ht="24" customHeight="1">
      <c r="B442" s="155"/>
      <c r="C442" s="156" t="s">
        <v>565</v>
      </c>
      <c r="D442" s="156" t="s">
        <v>143</v>
      </c>
      <c r="E442" s="157" t="s">
        <v>566</v>
      </c>
      <c r="F442" s="158" t="s">
        <v>567</v>
      </c>
      <c r="G442" s="159" t="s">
        <v>230</v>
      </c>
      <c r="H442" s="160">
        <v>20.5</v>
      </c>
      <c r="I442" s="161"/>
      <c r="J442" s="161"/>
      <c r="K442" s="162">
        <f>ROUND(P442*H442,2)</f>
        <v>0</v>
      </c>
      <c r="L442" s="158" t="s">
        <v>261</v>
      </c>
      <c r="M442" s="30"/>
      <c r="N442" s="163" t="s">
        <v>1</v>
      </c>
      <c r="O442" s="164" t="s">
        <v>43</v>
      </c>
      <c r="P442" s="165">
        <f>I442+J442</f>
        <v>0</v>
      </c>
      <c r="Q442" s="165">
        <f>ROUND(I442*H442,2)</f>
        <v>0</v>
      </c>
      <c r="R442" s="165">
        <f>ROUND(J442*H442,2)</f>
        <v>0</v>
      </c>
      <c r="S442" s="52"/>
      <c r="T442" s="166">
        <f>S442*H442</f>
        <v>0</v>
      </c>
      <c r="U442" s="166">
        <v>0.08425</v>
      </c>
      <c r="V442" s="166">
        <f>U442*H442</f>
        <v>1.727125</v>
      </c>
      <c r="W442" s="166">
        <v>0</v>
      </c>
      <c r="X442" s="167">
        <f>W442*H442</f>
        <v>0</v>
      </c>
      <c r="AR442" s="168" t="s">
        <v>147</v>
      </c>
      <c r="AT442" s="168" t="s">
        <v>143</v>
      </c>
      <c r="AU442" s="168" t="s">
        <v>90</v>
      </c>
      <c r="AY442" s="16" t="s">
        <v>140</v>
      </c>
      <c r="BE442" s="169">
        <f>IF(O442="základní",K442,0)</f>
        <v>0</v>
      </c>
      <c r="BF442" s="169">
        <f>IF(O442="snížená",K442,0)</f>
        <v>0</v>
      </c>
      <c r="BG442" s="169">
        <f>IF(O442="zákl. přenesená",K442,0)</f>
        <v>0</v>
      </c>
      <c r="BH442" s="169">
        <f>IF(O442="sníž. přenesená",K442,0)</f>
        <v>0</v>
      </c>
      <c r="BI442" s="169">
        <f>IF(O442="nulová",K442,0)</f>
        <v>0</v>
      </c>
      <c r="BJ442" s="16" t="s">
        <v>88</v>
      </c>
      <c r="BK442" s="169">
        <f>ROUND(P442*H442,2)</f>
        <v>0</v>
      </c>
      <c r="BL442" s="16" t="s">
        <v>147</v>
      </c>
      <c r="BM442" s="168" t="s">
        <v>568</v>
      </c>
    </row>
    <row r="443" spans="2:47" s="1" customFormat="1" ht="48.75">
      <c r="B443" s="30"/>
      <c r="D443" s="170" t="s">
        <v>149</v>
      </c>
      <c r="F443" s="171" t="s">
        <v>569</v>
      </c>
      <c r="I443" s="89"/>
      <c r="J443" s="89"/>
      <c r="M443" s="30"/>
      <c r="N443" s="172"/>
      <c r="O443" s="52"/>
      <c r="P443" s="52"/>
      <c r="Q443" s="52"/>
      <c r="R443" s="52"/>
      <c r="S443" s="52"/>
      <c r="T443" s="52"/>
      <c r="U443" s="52"/>
      <c r="V443" s="52"/>
      <c r="W443" s="52"/>
      <c r="X443" s="53"/>
      <c r="AT443" s="16" t="s">
        <v>149</v>
      </c>
      <c r="AU443" s="16" t="s">
        <v>90</v>
      </c>
    </row>
    <row r="444" spans="2:47" s="1" customFormat="1" ht="19.5">
      <c r="B444" s="30"/>
      <c r="D444" s="170" t="s">
        <v>150</v>
      </c>
      <c r="F444" s="173" t="s">
        <v>570</v>
      </c>
      <c r="I444" s="89"/>
      <c r="J444" s="89"/>
      <c r="M444" s="30"/>
      <c r="N444" s="172"/>
      <c r="O444" s="52"/>
      <c r="P444" s="52"/>
      <c r="Q444" s="52"/>
      <c r="R444" s="52"/>
      <c r="S444" s="52"/>
      <c r="T444" s="52"/>
      <c r="U444" s="52"/>
      <c r="V444" s="52"/>
      <c r="W444" s="52"/>
      <c r="X444" s="53"/>
      <c r="AT444" s="16" t="s">
        <v>150</v>
      </c>
      <c r="AU444" s="16" t="s">
        <v>90</v>
      </c>
    </row>
    <row r="445" spans="2:51" s="12" customFormat="1" ht="12">
      <c r="B445" s="174"/>
      <c r="D445" s="170" t="s">
        <v>152</v>
      </c>
      <c r="E445" s="175" t="s">
        <v>1</v>
      </c>
      <c r="F445" s="176" t="s">
        <v>153</v>
      </c>
      <c r="H445" s="175" t="s">
        <v>1</v>
      </c>
      <c r="I445" s="177"/>
      <c r="J445" s="177"/>
      <c r="M445" s="174"/>
      <c r="N445" s="178"/>
      <c r="O445" s="179"/>
      <c r="P445" s="179"/>
      <c r="Q445" s="179"/>
      <c r="R445" s="179"/>
      <c r="S445" s="179"/>
      <c r="T445" s="179"/>
      <c r="U445" s="179"/>
      <c r="V445" s="179"/>
      <c r="W445" s="179"/>
      <c r="X445" s="180"/>
      <c r="AT445" s="175" t="s">
        <v>152</v>
      </c>
      <c r="AU445" s="175" t="s">
        <v>90</v>
      </c>
      <c r="AV445" s="12" t="s">
        <v>88</v>
      </c>
      <c r="AW445" s="12" t="s">
        <v>4</v>
      </c>
      <c r="AX445" s="12" t="s">
        <v>80</v>
      </c>
      <c r="AY445" s="175" t="s">
        <v>140</v>
      </c>
    </row>
    <row r="446" spans="2:51" s="13" customFormat="1" ht="12">
      <c r="B446" s="181"/>
      <c r="D446" s="170" t="s">
        <v>152</v>
      </c>
      <c r="E446" s="182" t="s">
        <v>1</v>
      </c>
      <c r="F446" s="183" t="s">
        <v>571</v>
      </c>
      <c r="H446" s="184">
        <v>20.5</v>
      </c>
      <c r="I446" s="185"/>
      <c r="J446" s="185"/>
      <c r="M446" s="181"/>
      <c r="N446" s="186"/>
      <c r="O446" s="187"/>
      <c r="P446" s="187"/>
      <c r="Q446" s="187"/>
      <c r="R446" s="187"/>
      <c r="S446" s="187"/>
      <c r="T446" s="187"/>
      <c r="U446" s="187"/>
      <c r="V446" s="187"/>
      <c r="W446" s="187"/>
      <c r="X446" s="188"/>
      <c r="AT446" s="182" t="s">
        <v>152</v>
      </c>
      <c r="AU446" s="182" t="s">
        <v>90</v>
      </c>
      <c r="AV446" s="13" t="s">
        <v>90</v>
      </c>
      <c r="AW446" s="13" t="s">
        <v>4</v>
      </c>
      <c r="AX446" s="13" t="s">
        <v>80</v>
      </c>
      <c r="AY446" s="182" t="s">
        <v>140</v>
      </c>
    </row>
    <row r="447" spans="2:51" s="14" customFormat="1" ht="12">
      <c r="B447" s="189"/>
      <c r="D447" s="170" t="s">
        <v>152</v>
      </c>
      <c r="E447" s="190" t="s">
        <v>1</v>
      </c>
      <c r="F447" s="191" t="s">
        <v>155</v>
      </c>
      <c r="H447" s="192">
        <v>20.5</v>
      </c>
      <c r="I447" s="193"/>
      <c r="J447" s="193"/>
      <c r="M447" s="189"/>
      <c r="N447" s="194"/>
      <c r="O447" s="195"/>
      <c r="P447" s="195"/>
      <c r="Q447" s="195"/>
      <c r="R447" s="195"/>
      <c r="S447" s="195"/>
      <c r="T447" s="195"/>
      <c r="U447" s="195"/>
      <c r="V447" s="195"/>
      <c r="W447" s="195"/>
      <c r="X447" s="196"/>
      <c r="AT447" s="190" t="s">
        <v>152</v>
      </c>
      <c r="AU447" s="190" t="s">
        <v>90</v>
      </c>
      <c r="AV447" s="14" t="s">
        <v>147</v>
      </c>
      <c r="AW447" s="14" t="s">
        <v>4</v>
      </c>
      <c r="AX447" s="14" t="s">
        <v>88</v>
      </c>
      <c r="AY447" s="190" t="s">
        <v>140</v>
      </c>
    </row>
    <row r="448" spans="2:65" s="1" customFormat="1" ht="16.5" customHeight="1">
      <c r="B448" s="155"/>
      <c r="C448" s="197" t="s">
        <v>572</v>
      </c>
      <c r="D448" s="197" t="s">
        <v>289</v>
      </c>
      <c r="E448" s="198" t="s">
        <v>573</v>
      </c>
      <c r="F448" s="199" t="s">
        <v>574</v>
      </c>
      <c r="G448" s="200" t="s">
        <v>230</v>
      </c>
      <c r="H448" s="201">
        <v>21.115</v>
      </c>
      <c r="I448" s="202"/>
      <c r="J448" s="203"/>
      <c r="K448" s="204">
        <f>ROUND(P448*H448,2)</f>
        <v>0</v>
      </c>
      <c r="L448" s="199" t="s">
        <v>261</v>
      </c>
      <c r="M448" s="205"/>
      <c r="N448" s="206" t="s">
        <v>1</v>
      </c>
      <c r="O448" s="164" t="s">
        <v>43</v>
      </c>
      <c r="P448" s="165">
        <f>I448+J448</f>
        <v>0</v>
      </c>
      <c r="Q448" s="165">
        <f>ROUND(I448*H448,2)</f>
        <v>0</v>
      </c>
      <c r="R448" s="165">
        <f>ROUND(J448*H448,2)</f>
        <v>0</v>
      </c>
      <c r="S448" s="52"/>
      <c r="T448" s="166">
        <f>S448*H448</f>
        <v>0</v>
      </c>
      <c r="U448" s="166">
        <v>0.131</v>
      </c>
      <c r="V448" s="166">
        <f>U448*H448</f>
        <v>2.7660649999999998</v>
      </c>
      <c r="W448" s="166">
        <v>0</v>
      </c>
      <c r="X448" s="167">
        <f>W448*H448</f>
        <v>0</v>
      </c>
      <c r="AR448" s="168" t="s">
        <v>292</v>
      </c>
      <c r="AT448" s="168" t="s">
        <v>289</v>
      </c>
      <c r="AU448" s="168" t="s">
        <v>90</v>
      </c>
      <c r="AY448" s="16" t="s">
        <v>140</v>
      </c>
      <c r="BE448" s="169">
        <f>IF(O448="základní",K448,0)</f>
        <v>0</v>
      </c>
      <c r="BF448" s="169">
        <f>IF(O448="snížená",K448,0)</f>
        <v>0</v>
      </c>
      <c r="BG448" s="169">
        <f>IF(O448="zákl. přenesená",K448,0)</f>
        <v>0</v>
      </c>
      <c r="BH448" s="169">
        <f>IF(O448="sníž. přenesená",K448,0)</f>
        <v>0</v>
      </c>
      <c r="BI448" s="169">
        <f>IF(O448="nulová",K448,0)</f>
        <v>0</v>
      </c>
      <c r="BJ448" s="16" t="s">
        <v>88</v>
      </c>
      <c r="BK448" s="169">
        <f>ROUND(P448*H448,2)</f>
        <v>0</v>
      </c>
      <c r="BL448" s="16" t="s">
        <v>147</v>
      </c>
      <c r="BM448" s="168" t="s">
        <v>575</v>
      </c>
    </row>
    <row r="449" spans="2:47" s="1" customFormat="1" ht="12">
      <c r="B449" s="30"/>
      <c r="D449" s="170" t="s">
        <v>149</v>
      </c>
      <c r="F449" s="171" t="s">
        <v>574</v>
      </c>
      <c r="I449" s="89"/>
      <c r="J449" s="89"/>
      <c r="M449" s="30"/>
      <c r="N449" s="172"/>
      <c r="O449" s="52"/>
      <c r="P449" s="52"/>
      <c r="Q449" s="52"/>
      <c r="R449" s="52"/>
      <c r="S449" s="52"/>
      <c r="T449" s="52"/>
      <c r="U449" s="52"/>
      <c r="V449" s="52"/>
      <c r="W449" s="52"/>
      <c r="X449" s="53"/>
      <c r="AT449" s="16" t="s">
        <v>149</v>
      </c>
      <c r="AU449" s="16" t="s">
        <v>90</v>
      </c>
    </row>
    <row r="450" spans="2:47" s="1" customFormat="1" ht="19.5">
      <c r="B450" s="30"/>
      <c r="D450" s="170" t="s">
        <v>150</v>
      </c>
      <c r="F450" s="173" t="s">
        <v>570</v>
      </c>
      <c r="I450" s="89"/>
      <c r="J450" s="89"/>
      <c r="M450" s="30"/>
      <c r="N450" s="172"/>
      <c r="O450" s="52"/>
      <c r="P450" s="52"/>
      <c r="Q450" s="52"/>
      <c r="R450" s="52"/>
      <c r="S450" s="52"/>
      <c r="T450" s="52"/>
      <c r="U450" s="52"/>
      <c r="V450" s="52"/>
      <c r="W450" s="52"/>
      <c r="X450" s="53"/>
      <c r="AT450" s="16" t="s">
        <v>150</v>
      </c>
      <c r="AU450" s="16" t="s">
        <v>90</v>
      </c>
    </row>
    <row r="451" spans="2:51" s="13" customFormat="1" ht="12">
      <c r="B451" s="181"/>
      <c r="D451" s="170" t="s">
        <v>152</v>
      </c>
      <c r="E451" s="182" t="s">
        <v>1</v>
      </c>
      <c r="F451" s="183" t="s">
        <v>576</v>
      </c>
      <c r="H451" s="184">
        <v>21.115</v>
      </c>
      <c r="I451" s="185"/>
      <c r="J451" s="185"/>
      <c r="M451" s="181"/>
      <c r="N451" s="186"/>
      <c r="O451" s="187"/>
      <c r="P451" s="187"/>
      <c r="Q451" s="187"/>
      <c r="R451" s="187"/>
      <c r="S451" s="187"/>
      <c r="T451" s="187"/>
      <c r="U451" s="187"/>
      <c r="V451" s="187"/>
      <c r="W451" s="187"/>
      <c r="X451" s="188"/>
      <c r="AT451" s="182" t="s">
        <v>152</v>
      </c>
      <c r="AU451" s="182" t="s">
        <v>90</v>
      </c>
      <c r="AV451" s="13" t="s">
        <v>90</v>
      </c>
      <c r="AW451" s="13" t="s">
        <v>4</v>
      </c>
      <c r="AX451" s="13" t="s">
        <v>80</v>
      </c>
      <c r="AY451" s="182" t="s">
        <v>140</v>
      </c>
    </row>
    <row r="452" spans="2:51" s="14" customFormat="1" ht="12">
      <c r="B452" s="189"/>
      <c r="D452" s="170" t="s">
        <v>152</v>
      </c>
      <c r="E452" s="190" t="s">
        <v>1</v>
      </c>
      <c r="F452" s="191" t="s">
        <v>155</v>
      </c>
      <c r="H452" s="192">
        <v>21.115</v>
      </c>
      <c r="I452" s="193"/>
      <c r="J452" s="193"/>
      <c r="M452" s="189"/>
      <c r="N452" s="194"/>
      <c r="O452" s="195"/>
      <c r="P452" s="195"/>
      <c r="Q452" s="195"/>
      <c r="R452" s="195"/>
      <c r="S452" s="195"/>
      <c r="T452" s="195"/>
      <c r="U452" s="195"/>
      <c r="V452" s="195"/>
      <c r="W452" s="195"/>
      <c r="X452" s="196"/>
      <c r="AT452" s="190" t="s">
        <v>152</v>
      </c>
      <c r="AU452" s="190" t="s">
        <v>90</v>
      </c>
      <c r="AV452" s="14" t="s">
        <v>147</v>
      </c>
      <c r="AW452" s="14" t="s">
        <v>4</v>
      </c>
      <c r="AX452" s="14" t="s">
        <v>88</v>
      </c>
      <c r="AY452" s="190" t="s">
        <v>140</v>
      </c>
    </row>
    <row r="453" spans="2:65" s="1" customFormat="1" ht="16.5" customHeight="1">
      <c r="B453" s="155"/>
      <c r="C453" s="156" t="s">
        <v>577</v>
      </c>
      <c r="D453" s="156" t="s">
        <v>143</v>
      </c>
      <c r="E453" s="157" t="s">
        <v>466</v>
      </c>
      <c r="F453" s="158" t="s">
        <v>467</v>
      </c>
      <c r="G453" s="159" t="s">
        <v>230</v>
      </c>
      <c r="H453" s="160">
        <v>20.5</v>
      </c>
      <c r="I453" s="161"/>
      <c r="J453" s="161"/>
      <c r="K453" s="162">
        <f>ROUND(P453*H453,2)</f>
        <v>0</v>
      </c>
      <c r="L453" s="158" t="s">
        <v>222</v>
      </c>
      <c r="M453" s="30"/>
      <c r="N453" s="163" t="s">
        <v>1</v>
      </c>
      <c r="O453" s="164" t="s">
        <v>43</v>
      </c>
      <c r="P453" s="165">
        <f>I453+J453</f>
        <v>0</v>
      </c>
      <c r="Q453" s="165">
        <f>ROUND(I453*H453,2)</f>
        <v>0</v>
      </c>
      <c r="R453" s="165">
        <f>ROUND(J453*H453,2)</f>
        <v>0</v>
      </c>
      <c r="S453" s="52"/>
      <c r="T453" s="166">
        <f>S453*H453</f>
        <v>0</v>
      </c>
      <c r="U453" s="166">
        <v>0</v>
      </c>
      <c r="V453" s="166">
        <f>U453*H453</f>
        <v>0</v>
      </c>
      <c r="W453" s="166">
        <v>0</v>
      </c>
      <c r="X453" s="167">
        <f>W453*H453</f>
        <v>0</v>
      </c>
      <c r="AR453" s="168" t="s">
        <v>147</v>
      </c>
      <c r="AT453" s="168" t="s">
        <v>143</v>
      </c>
      <c r="AU453" s="168" t="s">
        <v>90</v>
      </c>
      <c r="AY453" s="16" t="s">
        <v>140</v>
      </c>
      <c r="BE453" s="169">
        <f>IF(O453="základní",K453,0)</f>
        <v>0</v>
      </c>
      <c r="BF453" s="169">
        <f>IF(O453="snížená",K453,0)</f>
        <v>0</v>
      </c>
      <c r="BG453" s="169">
        <f>IF(O453="zákl. přenesená",K453,0)</f>
        <v>0</v>
      </c>
      <c r="BH453" s="169">
        <f>IF(O453="sníž. přenesená",K453,0)</f>
        <v>0</v>
      </c>
      <c r="BI453" s="169">
        <f>IF(O453="nulová",K453,0)</f>
        <v>0</v>
      </c>
      <c r="BJ453" s="16" t="s">
        <v>88</v>
      </c>
      <c r="BK453" s="169">
        <f>ROUND(P453*H453,2)</f>
        <v>0</v>
      </c>
      <c r="BL453" s="16" t="s">
        <v>147</v>
      </c>
      <c r="BM453" s="168" t="s">
        <v>578</v>
      </c>
    </row>
    <row r="454" spans="2:47" s="1" customFormat="1" ht="19.5">
      <c r="B454" s="30"/>
      <c r="D454" s="170" t="s">
        <v>149</v>
      </c>
      <c r="F454" s="171" t="s">
        <v>469</v>
      </c>
      <c r="I454" s="89"/>
      <c r="J454" s="89"/>
      <c r="M454" s="30"/>
      <c r="N454" s="172"/>
      <c r="O454" s="52"/>
      <c r="P454" s="52"/>
      <c r="Q454" s="52"/>
      <c r="R454" s="52"/>
      <c r="S454" s="52"/>
      <c r="T454" s="52"/>
      <c r="U454" s="52"/>
      <c r="V454" s="52"/>
      <c r="W454" s="52"/>
      <c r="X454" s="53"/>
      <c r="AT454" s="16" t="s">
        <v>149</v>
      </c>
      <c r="AU454" s="16" t="s">
        <v>90</v>
      </c>
    </row>
    <row r="455" spans="2:47" s="1" customFormat="1" ht="19.5">
      <c r="B455" s="30"/>
      <c r="D455" s="170" t="s">
        <v>150</v>
      </c>
      <c r="F455" s="173" t="s">
        <v>570</v>
      </c>
      <c r="I455" s="89"/>
      <c r="J455" s="89"/>
      <c r="M455" s="30"/>
      <c r="N455" s="172"/>
      <c r="O455" s="52"/>
      <c r="P455" s="52"/>
      <c r="Q455" s="52"/>
      <c r="R455" s="52"/>
      <c r="S455" s="52"/>
      <c r="T455" s="52"/>
      <c r="U455" s="52"/>
      <c r="V455" s="52"/>
      <c r="W455" s="52"/>
      <c r="X455" s="53"/>
      <c r="AT455" s="16" t="s">
        <v>150</v>
      </c>
      <c r="AU455" s="16" t="s">
        <v>90</v>
      </c>
    </row>
    <row r="456" spans="2:65" s="1" customFormat="1" ht="24" customHeight="1">
      <c r="B456" s="155"/>
      <c r="C456" s="156" t="s">
        <v>579</v>
      </c>
      <c r="D456" s="156" t="s">
        <v>143</v>
      </c>
      <c r="E456" s="157" t="s">
        <v>580</v>
      </c>
      <c r="F456" s="158" t="s">
        <v>567</v>
      </c>
      <c r="G456" s="159" t="s">
        <v>230</v>
      </c>
      <c r="H456" s="160">
        <v>2</v>
      </c>
      <c r="I456" s="161"/>
      <c r="J456" s="161"/>
      <c r="K456" s="162">
        <f>ROUND(P456*H456,2)</f>
        <v>0</v>
      </c>
      <c r="L456" s="158" t="s">
        <v>1</v>
      </c>
      <c r="M456" s="30"/>
      <c r="N456" s="163" t="s">
        <v>1</v>
      </c>
      <c r="O456" s="164" t="s">
        <v>43</v>
      </c>
      <c r="P456" s="165">
        <f>I456+J456</f>
        <v>0</v>
      </c>
      <c r="Q456" s="165">
        <f>ROUND(I456*H456,2)</f>
        <v>0</v>
      </c>
      <c r="R456" s="165">
        <f>ROUND(J456*H456,2)</f>
        <v>0</v>
      </c>
      <c r="S456" s="52"/>
      <c r="T456" s="166">
        <f>S456*H456</f>
        <v>0</v>
      </c>
      <c r="U456" s="166">
        <v>0.08425</v>
      </c>
      <c r="V456" s="166">
        <f>U456*H456</f>
        <v>0.1685</v>
      </c>
      <c r="W456" s="166">
        <v>0</v>
      </c>
      <c r="X456" s="167">
        <f>W456*H456</f>
        <v>0</v>
      </c>
      <c r="AR456" s="168" t="s">
        <v>147</v>
      </c>
      <c r="AT456" s="168" t="s">
        <v>143</v>
      </c>
      <c r="AU456" s="168" t="s">
        <v>90</v>
      </c>
      <c r="AY456" s="16" t="s">
        <v>140</v>
      </c>
      <c r="BE456" s="169">
        <f>IF(O456="základní",K456,0)</f>
        <v>0</v>
      </c>
      <c r="BF456" s="169">
        <f>IF(O456="snížená",K456,0)</f>
        <v>0</v>
      </c>
      <c r="BG456" s="169">
        <f>IF(O456="zákl. přenesená",K456,0)</f>
        <v>0</v>
      </c>
      <c r="BH456" s="169">
        <f>IF(O456="sníž. přenesená",K456,0)</f>
        <v>0</v>
      </c>
      <c r="BI456" s="169">
        <f>IF(O456="nulová",K456,0)</f>
        <v>0</v>
      </c>
      <c r="BJ456" s="16" t="s">
        <v>88</v>
      </c>
      <c r="BK456" s="169">
        <f>ROUND(P456*H456,2)</f>
        <v>0</v>
      </c>
      <c r="BL456" s="16" t="s">
        <v>147</v>
      </c>
      <c r="BM456" s="168" t="s">
        <v>581</v>
      </c>
    </row>
    <row r="457" spans="2:47" s="1" customFormat="1" ht="19.5">
      <c r="B457" s="30"/>
      <c r="D457" s="170" t="s">
        <v>149</v>
      </c>
      <c r="F457" s="171" t="s">
        <v>567</v>
      </c>
      <c r="I457" s="89"/>
      <c r="J457" s="89"/>
      <c r="M457" s="30"/>
      <c r="N457" s="172"/>
      <c r="O457" s="52"/>
      <c r="P457" s="52"/>
      <c r="Q457" s="52"/>
      <c r="R457" s="52"/>
      <c r="S457" s="52"/>
      <c r="T457" s="52"/>
      <c r="U457" s="52"/>
      <c r="V457" s="52"/>
      <c r="W457" s="52"/>
      <c r="X457" s="53"/>
      <c r="AT457" s="16" t="s">
        <v>149</v>
      </c>
      <c r="AU457" s="16" t="s">
        <v>90</v>
      </c>
    </row>
    <row r="458" spans="2:47" s="1" customFormat="1" ht="19.5">
      <c r="B458" s="30"/>
      <c r="D458" s="170" t="s">
        <v>150</v>
      </c>
      <c r="F458" s="173" t="s">
        <v>582</v>
      </c>
      <c r="I458" s="89"/>
      <c r="J458" s="89"/>
      <c r="M458" s="30"/>
      <c r="N458" s="172"/>
      <c r="O458" s="52"/>
      <c r="P458" s="52"/>
      <c r="Q458" s="52"/>
      <c r="R458" s="52"/>
      <c r="S458" s="52"/>
      <c r="T458" s="52"/>
      <c r="U458" s="52"/>
      <c r="V458" s="52"/>
      <c r="W458" s="52"/>
      <c r="X458" s="53"/>
      <c r="AT458" s="16" t="s">
        <v>150</v>
      </c>
      <c r="AU458" s="16" t="s">
        <v>90</v>
      </c>
    </row>
    <row r="459" spans="2:51" s="12" customFormat="1" ht="12">
      <c r="B459" s="174"/>
      <c r="D459" s="170" t="s">
        <v>152</v>
      </c>
      <c r="E459" s="175" t="s">
        <v>1</v>
      </c>
      <c r="F459" s="176" t="s">
        <v>153</v>
      </c>
      <c r="H459" s="175" t="s">
        <v>1</v>
      </c>
      <c r="I459" s="177"/>
      <c r="J459" s="177"/>
      <c r="M459" s="174"/>
      <c r="N459" s="178"/>
      <c r="O459" s="179"/>
      <c r="P459" s="179"/>
      <c r="Q459" s="179"/>
      <c r="R459" s="179"/>
      <c r="S459" s="179"/>
      <c r="T459" s="179"/>
      <c r="U459" s="179"/>
      <c r="V459" s="179"/>
      <c r="W459" s="179"/>
      <c r="X459" s="180"/>
      <c r="AT459" s="175" t="s">
        <v>152</v>
      </c>
      <c r="AU459" s="175" t="s">
        <v>90</v>
      </c>
      <c r="AV459" s="12" t="s">
        <v>88</v>
      </c>
      <c r="AW459" s="12" t="s">
        <v>4</v>
      </c>
      <c r="AX459" s="12" t="s">
        <v>80</v>
      </c>
      <c r="AY459" s="175" t="s">
        <v>140</v>
      </c>
    </row>
    <row r="460" spans="2:51" s="13" customFormat="1" ht="12">
      <c r="B460" s="181"/>
      <c r="D460" s="170" t="s">
        <v>152</v>
      </c>
      <c r="E460" s="182" t="s">
        <v>1</v>
      </c>
      <c r="F460" s="183" t="s">
        <v>90</v>
      </c>
      <c r="H460" s="184">
        <v>2</v>
      </c>
      <c r="I460" s="185"/>
      <c r="J460" s="185"/>
      <c r="M460" s="181"/>
      <c r="N460" s="186"/>
      <c r="O460" s="187"/>
      <c r="P460" s="187"/>
      <c r="Q460" s="187"/>
      <c r="R460" s="187"/>
      <c r="S460" s="187"/>
      <c r="T460" s="187"/>
      <c r="U460" s="187"/>
      <c r="V460" s="187"/>
      <c r="W460" s="187"/>
      <c r="X460" s="188"/>
      <c r="AT460" s="182" t="s">
        <v>152</v>
      </c>
      <c r="AU460" s="182" t="s">
        <v>90</v>
      </c>
      <c r="AV460" s="13" t="s">
        <v>90</v>
      </c>
      <c r="AW460" s="13" t="s">
        <v>4</v>
      </c>
      <c r="AX460" s="13" t="s">
        <v>88</v>
      </c>
      <c r="AY460" s="182" t="s">
        <v>140</v>
      </c>
    </row>
    <row r="461" spans="2:65" s="1" customFormat="1" ht="16.5" customHeight="1">
      <c r="B461" s="155"/>
      <c r="C461" s="197" t="s">
        <v>583</v>
      </c>
      <c r="D461" s="197" t="s">
        <v>289</v>
      </c>
      <c r="E461" s="198" t="s">
        <v>584</v>
      </c>
      <c r="F461" s="199" t="s">
        <v>585</v>
      </c>
      <c r="G461" s="200" t="s">
        <v>230</v>
      </c>
      <c r="H461" s="201">
        <v>2.06</v>
      </c>
      <c r="I461" s="202"/>
      <c r="J461" s="203"/>
      <c r="K461" s="204">
        <f>ROUND(P461*H461,2)</f>
        <v>0</v>
      </c>
      <c r="L461" s="199" t="s">
        <v>1</v>
      </c>
      <c r="M461" s="205"/>
      <c r="N461" s="206" t="s">
        <v>1</v>
      </c>
      <c r="O461" s="164" t="s">
        <v>43</v>
      </c>
      <c r="P461" s="165">
        <f>I461+J461</f>
        <v>0</v>
      </c>
      <c r="Q461" s="165">
        <f>ROUND(I461*H461,2)</f>
        <v>0</v>
      </c>
      <c r="R461" s="165">
        <f>ROUND(J461*H461,2)</f>
        <v>0</v>
      </c>
      <c r="S461" s="52"/>
      <c r="T461" s="166">
        <f>S461*H461</f>
        <v>0</v>
      </c>
      <c r="U461" s="166">
        <v>0.146</v>
      </c>
      <c r="V461" s="166">
        <f>U461*H461</f>
        <v>0.30075999999999997</v>
      </c>
      <c r="W461" s="166">
        <v>0</v>
      </c>
      <c r="X461" s="167">
        <f>W461*H461</f>
        <v>0</v>
      </c>
      <c r="AR461" s="168" t="s">
        <v>292</v>
      </c>
      <c r="AT461" s="168" t="s">
        <v>289</v>
      </c>
      <c r="AU461" s="168" t="s">
        <v>90</v>
      </c>
      <c r="AY461" s="16" t="s">
        <v>140</v>
      </c>
      <c r="BE461" s="169">
        <f>IF(O461="základní",K461,0)</f>
        <v>0</v>
      </c>
      <c r="BF461" s="169">
        <f>IF(O461="snížená",K461,0)</f>
        <v>0</v>
      </c>
      <c r="BG461" s="169">
        <f>IF(O461="zákl. přenesená",K461,0)</f>
        <v>0</v>
      </c>
      <c r="BH461" s="169">
        <f>IF(O461="sníž. přenesená",K461,0)</f>
        <v>0</v>
      </c>
      <c r="BI461" s="169">
        <f>IF(O461="nulová",K461,0)</f>
        <v>0</v>
      </c>
      <c r="BJ461" s="16" t="s">
        <v>88</v>
      </c>
      <c r="BK461" s="169">
        <f>ROUND(P461*H461,2)</f>
        <v>0</v>
      </c>
      <c r="BL461" s="16" t="s">
        <v>147</v>
      </c>
      <c r="BM461" s="168" t="s">
        <v>586</v>
      </c>
    </row>
    <row r="462" spans="2:47" s="1" customFormat="1" ht="12">
      <c r="B462" s="30"/>
      <c r="D462" s="170" t="s">
        <v>149</v>
      </c>
      <c r="F462" s="171" t="s">
        <v>585</v>
      </c>
      <c r="I462" s="89"/>
      <c r="J462" s="89"/>
      <c r="M462" s="30"/>
      <c r="N462" s="172"/>
      <c r="O462" s="52"/>
      <c r="P462" s="52"/>
      <c r="Q462" s="52"/>
      <c r="R462" s="52"/>
      <c r="S462" s="52"/>
      <c r="T462" s="52"/>
      <c r="U462" s="52"/>
      <c r="V462" s="52"/>
      <c r="W462" s="52"/>
      <c r="X462" s="53"/>
      <c r="AT462" s="16" t="s">
        <v>149</v>
      </c>
      <c r="AU462" s="16" t="s">
        <v>90</v>
      </c>
    </row>
    <row r="463" spans="2:47" s="1" customFormat="1" ht="19.5">
      <c r="B463" s="30"/>
      <c r="D463" s="170" t="s">
        <v>150</v>
      </c>
      <c r="F463" s="173" t="s">
        <v>582</v>
      </c>
      <c r="I463" s="89"/>
      <c r="J463" s="89"/>
      <c r="M463" s="30"/>
      <c r="N463" s="172"/>
      <c r="O463" s="52"/>
      <c r="P463" s="52"/>
      <c r="Q463" s="52"/>
      <c r="R463" s="52"/>
      <c r="S463" s="52"/>
      <c r="T463" s="52"/>
      <c r="U463" s="52"/>
      <c r="V463" s="52"/>
      <c r="W463" s="52"/>
      <c r="X463" s="53"/>
      <c r="AT463" s="16" t="s">
        <v>150</v>
      </c>
      <c r="AU463" s="16" t="s">
        <v>90</v>
      </c>
    </row>
    <row r="464" spans="2:51" s="13" customFormat="1" ht="12">
      <c r="B464" s="181"/>
      <c r="D464" s="170" t="s">
        <v>152</v>
      </c>
      <c r="E464" s="182" t="s">
        <v>1</v>
      </c>
      <c r="F464" s="183" t="s">
        <v>587</v>
      </c>
      <c r="H464" s="184">
        <v>2.06</v>
      </c>
      <c r="I464" s="185"/>
      <c r="J464" s="185"/>
      <c r="M464" s="181"/>
      <c r="N464" s="186"/>
      <c r="O464" s="187"/>
      <c r="P464" s="187"/>
      <c r="Q464" s="187"/>
      <c r="R464" s="187"/>
      <c r="S464" s="187"/>
      <c r="T464" s="187"/>
      <c r="U464" s="187"/>
      <c r="V464" s="187"/>
      <c r="W464" s="187"/>
      <c r="X464" s="188"/>
      <c r="AT464" s="182" t="s">
        <v>152</v>
      </c>
      <c r="AU464" s="182" t="s">
        <v>90</v>
      </c>
      <c r="AV464" s="13" t="s">
        <v>90</v>
      </c>
      <c r="AW464" s="13" t="s">
        <v>4</v>
      </c>
      <c r="AX464" s="13" t="s">
        <v>80</v>
      </c>
      <c r="AY464" s="182" t="s">
        <v>140</v>
      </c>
    </row>
    <row r="465" spans="2:51" s="14" customFormat="1" ht="12">
      <c r="B465" s="189"/>
      <c r="D465" s="170" t="s">
        <v>152</v>
      </c>
      <c r="E465" s="190" t="s">
        <v>1</v>
      </c>
      <c r="F465" s="191" t="s">
        <v>155</v>
      </c>
      <c r="H465" s="192">
        <v>2.06</v>
      </c>
      <c r="I465" s="193"/>
      <c r="J465" s="193"/>
      <c r="M465" s="189"/>
      <c r="N465" s="194"/>
      <c r="O465" s="195"/>
      <c r="P465" s="195"/>
      <c r="Q465" s="195"/>
      <c r="R465" s="195"/>
      <c r="S465" s="195"/>
      <c r="T465" s="195"/>
      <c r="U465" s="195"/>
      <c r="V465" s="195"/>
      <c r="W465" s="195"/>
      <c r="X465" s="196"/>
      <c r="AT465" s="190" t="s">
        <v>152</v>
      </c>
      <c r="AU465" s="190" t="s">
        <v>90</v>
      </c>
      <c r="AV465" s="14" t="s">
        <v>147</v>
      </c>
      <c r="AW465" s="14" t="s">
        <v>4</v>
      </c>
      <c r="AX465" s="14" t="s">
        <v>88</v>
      </c>
      <c r="AY465" s="190" t="s">
        <v>140</v>
      </c>
    </row>
    <row r="466" spans="2:65" s="1" customFormat="1" ht="16.5" customHeight="1">
      <c r="B466" s="155"/>
      <c r="C466" s="156" t="s">
        <v>588</v>
      </c>
      <c r="D466" s="156" t="s">
        <v>143</v>
      </c>
      <c r="E466" s="157" t="s">
        <v>466</v>
      </c>
      <c r="F466" s="158" t="s">
        <v>467</v>
      </c>
      <c r="G466" s="159" t="s">
        <v>230</v>
      </c>
      <c r="H466" s="160">
        <v>2</v>
      </c>
      <c r="I466" s="161"/>
      <c r="J466" s="161"/>
      <c r="K466" s="162">
        <f>ROUND(P466*H466,2)</f>
        <v>0</v>
      </c>
      <c r="L466" s="158" t="s">
        <v>222</v>
      </c>
      <c r="M466" s="30"/>
      <c r="N466" s="163" t="s">
        <v>1</v>
      </c>
      <c r="O466" s="164" t="s">
        <v>43</v>
      </c>
      <c r="P466" s="165">
        <f>I466+J466</f>
        <v>0</v>
      </c>
      <c r="Q466" s="165">
        <f>ROUND(I466*H466,2)</f>
        <v>0</v>
      </c>
      <c r="R466" s="165">
        <f>ROUND(J466*H466,2)</f>
        <v>0</v>
      </c>
      <c r="S466" s="52"/>
      <c r="T466" s="166">
        <f>S466*H466</f>
        <v>0</v>
      </c>
      <c r="U466" s="166">
        <v>0</v>
      </c>
      <c r="V466" s="166">
        <f>U466*H466</f>
        <v>0</v>
      </c>
      <c r="W466" s="166">
        <v>0</v>
      </c>
      <c r="X466" s="167">
        <f>W466*H466</f>
        <v>0</v>
      </c>
      <c r="AR466" s="168" t="s">
        <v>147</v>
      </c>
      <c r="AT466" s="168" t="s">
        <v>143</v>
      </c>
      <c r="AU466" s="168" t="s">
        <v>90</v>
      </c>
      <c r="AY466" s="16" t="s">
        <v>140</v>
      </c>
      <c r="BE466" s="169">
        <f>IF(O466="základní",K466,0)</f>
        <v>0</v>
      </c>
      <c r="BF466" s="169">
        <f>IF(O466="snížená",K466,0)</f>
        <v>0</v>
      </c>
      <c r="BG466" s="169">
        <f>IF(O466="zákl. přenesená",K466,0)</f>
        <v>0</v>
      </c>
      <c r="BH466" s="169">
        <f>IF(O466="sníž. přenesená",K466,0)</f>
        <v>0</v>
      </c>
      <c r="BI466" s="169">
        <f>IF(O466="nulová",K466,0)</f>
        <v>0</v>
      </c>
      <c r="BJ466" s="16" t="s">
        <v>88</v>
      </c>
      <c r="BK466" s="169">
        <f>ROUND(P466*H466,2)</f>
        <v>0</v>
      </c>
      <c r="BL466" s="16" t="s">
        <v>147</v>
      </c>
      <c r="BM466" s="168" t="s">
        <v>589</v>
      </c>
    </row>
    <row r="467" spans="2:47" s="1" customFormat="1" ht="19.5">
      <c r="B467" s="30"/>
      <c r="D467" s="170" t="s">
        <v>149</v>
      </c>
      <c r="F467" s="171" t="s">
        <v>469</v>
      </c>
      <c r="I467" s="89"/>
      <c r="J467" s="89"/>
      <c r="M467" s="30"/>
      <c r="N467" s="172"/>
      <c r="O467" s="52"/>
      <c r="P467" s="52"/>
      <c r="Q467" s="52"/>
      <c r="R467" s="52"/>
      <c r="S467" s="52"/>
      <c r="T467" s="52"/>
      <c r="U467" s="52"/>
      <c r="V467" s="52"/>
      <c r="W467" s="52"/>
      <c r="X467" s="53"/>
      <c r="AT467" s="16" t="s">
        <v>149</v>
      </c>
      <c r="AU467" s="16" t="s">
        <v>90</v>
      </c>
    </row>
    <row r="468" spans="2:47" s="1" customFormat="1" ht="19.5">
      <c r="B468" s="30"/>
      <c r="D468" s="170" t="s">
        <v>150</v>
      </c>
      <c r="F468" s="173" t="s">
        <v>582</v>
      </c>
      <c r="I468" s="89"/>
      <c r="J468" s="89"/>
      <c r="M468" s="30"/>
      <c r="N468" s="172"/>
      <c r="O468" s="52"/>
      <c r="P468" s="52"/>
      <c r="Q468" s="52"/>
      <c r="R468" s="52"/>
      <c r="S468" s="52"/>
      <c r="T468" s="52"/>
      <c r="U468" s="52"/>
      <c r="V468" s="52"/>
      <c r="W468" s="52"/>
      <c r="X468" s="53"/>
      <c r="AT468" s="16" t="s">
        <v>150</v>
      </c>
      <c r="AU468" s="16" t="s">
        <v>90</v>
      </c>
    </row>
    <row r="469" spans="2:63" s="11" customFormat="1" ht="22.9" customHeight="1">
      <c r="B469" s="141"/>
      <c r="D469" s="142" t="s">
        <v>79</v>
      </c>
      <c r="E469" s="153" t="s">
        <v>292</v>
      </c>
      <c r="F469" s="153" t="s">
        <v>590</v>
      </c>
      <c r="I469" s="144"/>
      <c r="J469" s="144"/>
      <c r="K469" s="154">
        <f>BK469</f>
        <v>0</v>
      </c>
      <c r="M469" s="141"/>
      <c r="N469" s="146"/>
      <c r="O469" s="147"/>
      <c r="P469" s="147"/>
      <c r="Q469" s="148">
        <f>SUM(Q470:Q497)</f>
        <v>0</v>
      </c>
      <c r="R469" s="148">
        <f>SUM(R470:R497)</f>
        <v>0</v>
      </c>
      <c r="S469" s="147"/>
      <c r="T469" s="149">
        <f>SUM(T470:T497)</f>
        <v>0</v>
      </c>
      <c r="U469" s="147"/>
      <c r="V469" s="149">
        <f>SUM(V470:V497)</f>
        <v>10.939608500000002</v>
      </c>
      <c r="W469" s="147"/>
      <c r="X469" s="150">
        <f>SUM(X470:X497)</f>
        <v>0</v>
      </c>
      <c r="AR469" s="142" t="s">
        <v>88</v>
      </c>
      <c r="AT469" s="151" t="s">
        <v>79</v>
      </c>
      <c r="AU469" s="151" t="s">
        <v>88</v>
      </c>
      <c r="AY469" s="142" t="s">
        <v>140</v>
      </c>
      <c r="BK469" s="152">
        <f>SUM(BK470:BK497)</f>
        <v>0</v>
      </c>
    </row>
    <row r="470" spans="2:65" s="1" customFormat="1" ht="24" customHeight="1">
      <c r="B470" s="155"/>
      <c r="C470" s="156" t="s">
        <v>591</v>
      </c>
      <c r="D470" s="156" t="s">
        <v>143</v>
      </c>
      <c r="E470" s="157" t="s">
        <v>592</v>
      </c>
      <c r="F470" s="158" t="s">
        <v>593</v>
      </c>
      <c r="G470" s="159" t="s">
        <v>247</v>
      </c>
      <c r="H470" s="160">
        <v>10.5</v>
      </c>
      <c r="I470" s="161"/>
      <c r="J470" s="161"/>
      <c r="K470" s="162">
        <f>ROUND(P470*H470,2)</f>
        <v>0</v>
      </c>
      <c r="L470" s="158" t="s">
        <v>1</v>
      </c>
      <c r="M470" s="30"/>
      <c r="N470" s="163" t="s">
        <v>1</v>
      </c>
      <c r="O470" s="164" t="s">
        <v>43</v>
      </c>
      <c r="P470" s="165">
        <f>I470+J470</f>
        <v>0</v>
      </c>
      <c r="Q470" s="165">
        <f>ROUND(I470*H470,2)</f>
        <v>0</v>
      </c>
      <c r="R470" s="165">
        <f>ROUND(J470*H470,2)</f>
        <v>0</v>
      </c>
      <c r="S470" s="52"/>
      <c r="T470" s="166">
        <f>S470*H470</f>
        <v>0</v>
      </c>
      <c r="U470" s="166">
        <v>0</v>
      </c>
      <c r="V470" s="166">
        <f>U470*H470</f>
        <v>0</v>
      </c>
      <c r="W470" s="166">
        <v>0</v>
      </c>
      <c r="X470" s="167">
        <f>W470*H470</f>
        <v>0</v>
      </c>
      <c r="AR470" s="168" t="s">
        <v>147</v>
      </c>
      <c r="AT470" s="168" t="s">
        <v>143</v>
      </c>
      <c r="AU470" s="168" t="s">
        <v>90</v>
      </c>
      <c r="AY470" s="16" t="s">
        <v>140</v>
      </c>
      <c r="BE470" s="169">
        <f>IF(O470="základní",K470,0)</f>
        <v>0</v>
      </c>
      <c r="BF470" s="169">
        <f>IF(O470="snížená",K470,0)</f>
        <v>0</v>
      </c>
      <c r="BG470" s="169">
        <f>IF(O470="zákl. přenesená",K470,0)</f>
        <v>0</v>
      </c>
      <c r="BH470" s="169">
        <f>IF(O470="sníž. přenesená",K470,0)</f>
        <v>0</v>
      </c>
      <c r="BI470" s="169">
        <f>IF(O470="nulová",K470,0)</f>
        <v>0</v>
      </c>
      <c r="BJ470" s="16" t="s">
        <v>88</v>
      </c>
      <c r="BK470" s="169">
        <f>ROUND(P470*H470,2)</f>
        <v>0</v>
      </c>
      <c r="BL470" s="16" t="s">
        <v>147</v>
      </c>
      <c r="BM470" s="168" t="s">
        <v>594</v>
      </c>
    </row>
    <row r="471" spans="2:47" s="1" customFormat="1" ht="19.5">
      <c r="B471" s="30"/>
      <c r="D471" s="170" t="s">
        <v>149</v>
      </c>
      <c r="F471" s="171" t="s">
        <v>593</v>
      </c>
      <c r="I471" s="89"/>
      <c r="J471" s="89"/>
      <c r="M471" s="30"/>
      <c r="N471" s="172"/>
      <c r="O471" s="52"/>
      <c r="P471" s="52"/>
      <c r="Q471" s="52"/>
      <c r="R471" s="52"/>
      <c r="S471" s="52"/>
      <c r="T471" s="52"/>
      <c r="U471" s="52"/>
      <c r="V471" s="52"/>
      <c r="W471" s="52"/>
      <c r="X471" s="53"/>
      <c r="AT471" s="16" t="s">
        <v>149</v>
      </c>
      <c r="AU471" s="16" t="s">
        <v>90</v>
      </c>
    </row>
    <row r="472" spans="2:47" s="1" customFormat="1" ht="19.5">
      <c r="B472" s="30"/>
      <c r="D472" s="170" t="s">
        <v>150</v>
      </c>
      <c r="F472" s="173" t="s">
        <v>595</v>
      </c>
      <c r="I472" s="89"/>
      <c r="J472" s="89"/>
      <c r="M472" s="30"/>
      <c r="N472" s="172"/>
      <c r="O472" s="52"/>
      <c r="P472" s="52"/>
      <c r="Q472" s="52"/>
      <c r="R472" s="52"/>
      <c r="S472" s="52"/>
      <c r="T472" s="52"/>
      <c r="U472" s="52"/>
      <c r="V472" s="52"/>
      <c r="W472" s="52"/>
      <c r="X472" s="53"/>
      <c r="AT472" s="16" t="s">
        <v>150</v>
      </c>
      <c r="AU472" s="16" t="s">
        <v>90</v>
      </c>
    </row>
    <row r="473" spans="2:51" s="12" customFormat="1" ht="12">
      <c r="B473" s="174"/>
      <c r="D473" s="170" t="s">
        <v>152</v>
      </c>
      <c r="E473" s="175" t="s">
        <v>1</v>
      </c>
      <c r="F473" s="176" t="s">
        <v>153</v>
      </c>
      <c r="H473" s="175" t="s">
        <v>1</v>
      </c>
      <c r="I473" s="177"/>
      <c r="J473" s="177"/>
      <c r="M473" s="174"/>
      <c r="N473" s="178"/>
      <c r="O473" s="179"/>
      <c r="P473" s="179"/>
      <c r="Q473" s="179"/>
      <c r="R473" s="179"/>
      <c r="S473" s="179"/>
      <c r="T473" s="179"/>
      <c r="U473" s="179"/>
      <c r="V473" s="179"/>
      <c r="W473" s="179"/>
      <c r="X473" s="180"/>
      <c r="AT473" s="175" t="s">
        <v>152</v>
      </c>
      <c r="AU473" s="175" t="s">
        <v>90</v>
      </c>
      <c r="AV473" s="12" t="s">
        <v>88</v>
      </c>
      <c r="AW473" s="12" t="s">
        <v>4</v>
      </c>
      <c r="AX473" s="12" t="s">
        <v>80</v>
      </c>
      <c r="AY473" s="175" t="s">
        <v>140</v>
      </c>
    </row>
    <row r="474" spans="2:51" s="13" customFormat="1" ht="12">
      <c r="B474" s="181"/>
      <c r="D474" s="170" t="s">
        <v>152</v>
      </c>
      <c r="E474" s="182" t="s">
        <v>1</v>
      </c>
      <c r="F474" s="183" t="s">
        <v>596</v>
      </c>
      <c r="H474" s="184">
        <v>10.5</v>
      </c>
      <c r="I474" s="185"/>
      <c r="J474" s="185"/>
      <c r="M474" s="181"/>
      <c r="N474" s="186"/>
      <c r="O474" s="187"/>
      <c r="P474" s="187"/>
      <c r="Q474" s="187"/>
      <c r="R474" s="187"/>
      <c r="S474" s="187"/>
      <c r="T474" s="187"/>
      <c r="U474" s="187"/>
      <c r="V474" s="187"/>
      <c r="W474" s="187"/>
      <c r="X474" s="188"/>
      <c r="AT474" s="182" t="s">
        <v>152</v>
      </c>
      <c r="AU474" s="182" t="s">
        <v>90</v>
      </c>
      <c r="AV474" s="13" t="s">
        <v>90</v>
      </c>
      <c r="AW474" s="13" t="s">
        <v>4</v>
      </c>
      <c r="AX474" s="13" t="s">
        <v>80</v>
      </c>
      <c r="AY474" s="182" t="s">
        <v>140</v>
      </c>
    </row>
    <row r="475" spans="2:51" s="14" customFormat="1" ht="12">
      <c r="B475" s="189"/>
      <c r="D475" s="170" t="s">
        <v>152</v>
      </c>
      <c r="E475" s="190" t="s">
        <v>1</v>
      </c>
      <c r="F475" s="191" t="s">
        <v>155</v>
      </c>
      <c r="H475" s="192">
        <v>10.5</v>
      </c>
      <c r="I475" s="193"/>
      <c r="J475" s="193"/>
      <c r="M475" s="189"/>
      <c r="N475" s="194"/>
      <c r="O475" s="195"/>
      <c r="P475" s="195"/>
      <c r="Q475" s="195"/>
      <c r="R475" s="195"/>
      <c r="S475" s="195"/>
      <c r="T475" s="195"/>
      <c r="U475" s="195"/>
      <c r="V475" s="195"/>
      <c r="W475" s="195"/>
      <c r="X475" s="196"/>
      <c r="AT475" s="190" t="s">
        <v>152</v>
      </c>
      <c r="AU475" s="190" t="s">
        <v>90</v>
      </c>
      <c r="AV475" s="14" t="s">
        <v>147</v>
      </c>
      <c r="AW475" s="14" t="s">
        <v>4</v>
      </c>
      <c r="AX475" s="14" t="s">
        <v>88</v>
      </c>
      <c r="AY475" s="190" t="s">
        <v>140</v>
      </c>
    </row>
    <row r="476" spans="2:65" s="1" customFormat="1" ht="16.5" customHeight="1">
      <c r="B476" s="155"/>
      <c r="C476" s="197" t="s">
        <v>597</v>
      </c>
      <c r="D476" s="197" t="s">
        <v>289</v>
      </c>
      <c r="E476" s="198" t="s">
        <v>598</v>
      </c>
      <c r="F476" s="199" t="s">
        <v>599</v>
      </c>
      <c r="G476" s="200" t="s">
        <v>274</v>
      </c>
      <c r="H476" s="201">
        <v>1.925</v>
      </c>
      <c r="I476" s="202"/>
      <c r="J476" s="203"/>
      <c r="K476" s="204">
        <f>ROUND(P476*H476,2)</f>
        <v>0</v>
      </c>
      <c r="L476" s="199" t="s">
        <v>1</v>
      </c>
      <c r="M476" s="205"/>
      <c r="N476" s="206" t="s">
        <v>1</v>
      </c>
      <c r="O476" s="164" t="s">
        <v>43</v>
      </c>
      <c r="P476" s="165">
        <f>I476+J476</f>
        <v>0</v>
      </c>
      <c r="Q476" s="165">
        <f>ROUND(I476*H476,2)</f>
        <v>0</v>
      </c>
      <c r="R476" s="165">
        <f>ROUND(J476*H476,2)</f>
        <v>0</v>
      </c>
      <c r="S476" s="52"/>
      <c r="T476" s="166">
        <f>S476*H476</f>
        <v>0</v>
      </c>
      <c r="U476" s="166">
        <v>0.00582</v>
      </c>
      <c r="V476" s="166">
        <f>U476*H476</f>
        <v>0.0112035</v>
      </c>
      <c r="W476" s="166">
        <v>0</v>
      </c>
      <c r="X476" s="167">
        <f>W476*H476</f>
        <v>0</v>
      </c>
      <c r="AR476" s="168" t="s">
        <v>292</v>
      </c>
      <c r="AT476" s="168" t="s">
        <v>289</v>
      </c>
      <c r="AU476" s="168" t="s">
        <v>90</v>
      </c>
      <c r="AY476" s="16" t="s">
        <v>140</v>
      </c>
      <c r="BE476" s="169">
        <f>IF(O476="základní",K476,0)</f>
        <v>0</v>
      </c>
      <c r="BF476" s="169">
        <f>IF(O476="snížená",K476,0)</f>
        <v>0</v>
      </c>
      <c r="BG476" s="169">
        <f>IF(O476="zákl. přenesená",K476,0)</f>
        <v>0</v>
      </c>
      <c r="BH476" s="169">
        <f>IF(O476="sníž. přenesená",K476,0)</f>
        <v>0</v>
      </c>
      <c r="BI476" s="169">
        <f>IF(O476="nulová",K476,0)</f>
        <v>0</v>
      </c>
      <c r="BJ476" s="16" t="s">
        <v>88</v>
      </c>
      <c r="BK476" s="169">
        <f>ROUND(P476*H476,2)</f>
        <v>0</v>
      </c>
      <c r="BL476" s="16" t="s">
        <v>147</v>
      </c>
      <c r="BM476" s="168" t="s">
        <v>600</v>
      </c>
    </row>
    <row r="477" spans="2:47" s="1" customFormat="1" ht="29.25">
      <c r="B477" s="30"/>
      <c r="D477" s="170" t="s">
        <v>149</v>
      </c>
      <c r="F477" s="171" t="s">
        <v>601</v>
      </c>
      <c r="I477" s="89"/>
      <c r="J477" s="89"/>
      <c r="M477" s="30"/>
      <c r="N477" s="172"/>
      <c r="O477" s="52"/>
      <c r="P477" s="52"/>
      <c r="Q477" s="52"/>
      <c r="R477" s="52"/>
      <c r="S477" s="52"/>
      <c r="T477" s="52"/>
      <c r="U477" s="52"/>
      <c r="V477" s="52"/>
      <c r="W477" s="52"/>
      <c r="X477" s="53"/>
      <c r="AT477" s="16" t="s">
        <v>149</v>
      </c>
      <c r="AU477" s="16" t="s">
        <v>90</v>
      </c>
    </row>
    <row r="478" spans="2:47" s="1" customFormat="1" ht="19.5">
      <c r="B478" s="30"/>
      <c r="D478" s="170" t="s">
        <v>150</v>
      </c>
      <c r="F478" s="173" t="s">
        <v>595</v>
      </c>
      <c r="I478" s="89"/>
      <c r="J478" s="89"/>
      <c r="M478" s="30"/>
      <c r="N478" s="172"/>
      <c r="O478" s="52"/>
      <c r="P478" s="52"/>
      <c r="Q478" s="52"/>
      <c r="R478" s="52"/>
      <c r="S478" s="52"/>
      <c r="T478" s="52"/>
      <c r="U478" s="52"/>
      <c r="V478" s="52"/>
      <c r="W478" s="52"/>
      <c r="X478" s="53"/>
      <c r="AT478" s="16" t="s">
        <v>150</v>
      </c>
      <c r="AU478" s="16" t="s">
        <v>90</v>
      </c>
    </row>
    <row r="479" spans="2:51" s="13" customFormat="1" ht="12">
      <c r="B479" s="181"/>
      <c r="D479" s="170" t="s">
        <v>152</v>
      </c>
      <c r="E479" s="182" t="s">
        <v>1</v>
      </c>
      <c r="F479" s="183" t="s">
        <v>602</v>
      </c>
      <c r="H479" s="184">
        <v>1.925</v>
      </c>
      <c r="I479" s="185"/>
      <c r="J479" s="185"/>
      <c r="M479" s="181"/>
      <c r="N479" s="186"/>
      <c r="O479" s="187"/>
      <c r="P479" s="187"/>
      <c r="Q479" s="187"/>
      <c r="R479" s="187"/>
      <c r="S479" s="187"/>
      <c r="T479" s="187"/>
      <c r="U479" s="187"/>
      <c r="V479" s="187"/>
      <c r="W479" s="187"/>
      <c r="X479" s="188"/>
      <c r="AT479" s="182" t="s">
        <v>152</v>
      </c>
      <c r="AU479" s="182" t="s">
        <v>90</v>
      </c>
      <c r="AV479" s="13" t="s">
        <v>90</v>
      </c>
      <c r="AW479" s="13" t="s">
        <v>4</v>
      </c>
      <c r="AX479" s="13" t="s">
        <v>88</v>
      </c>
      <c r="AY479" s="182" t="s">
        <v>140</v>
      </c>
    </row>
    <row r="480" spans="2:65" s="1" customFormat="1" ht="24" customHeight="1">
      <c r="B480" s="155"/>
      <c r="C480" s="156" t="s">
        <v>603</v>
      </c>
      <c r="D480" s="156" t="s">
        <v>143</v>
      </c>
      <c r="E480" s="157" t="s">
        <v>604</v>
      </c>
      <c r="F480" s="158" t="s">
        <v>605</v>
      </c>
      <c r="G480" s="159" t="s">
        <v>247</v>
      </c>
      <c r="H480" s="160">
        <v>30.5</v>
      </c>
      <c r="I480" s="161"/>
      <c r="J480" s="161"/>
      <c r="K480" s="162">
        <f>ROUND(P480*H480,2)</f>
        <v>0</v>
      </c>
      <c r="L480" s="158" t="s">
        <v>364</v>
      </c>
      <c r="M480" s="30"/>
      <c r="N480" s="163" t="s">
        <v>1</v>
      </c>
      <c r="O480" s="164" t="s">
        <v>43</v>
      </c>
      <c r="P480" s="165">
        <f>I480+J480</f>
        <v>0</v>
      </c>
      <c r="Q480" s="165">
        <f>ROUND(I480*H480,2)</f>
        <v>0</v>
      </c>
      <c r="R480" s="165">
        <f>ROUND(J480*H480,2)</f>
        <v>0</v>
      </c>
      <c r="S480" s="52"/>
      <c r="T480" s="166">
        <f>S480*H480</f>
        <v>0</v>
      </c>
      <c r="U480" s="166">
        <v>0.29221</v>
      </c>
      <c r="V480" s="166">
        <f>U480*H480</f>
        <v>8.912405000000001</v>
      </c>
      <c r="W480" s="166">
        <v>0</v>
      </c>
      <c r="X480" s="167">
        <f>W480*H480</f>
        <v>0</v>
      </c>
      <c r="AR480" s="168" t="s">
        <v>147</v>
      </c>
      <c r="AT480" s="168" t="s">
        <v>143</v>
      </c>
      <c r="AU480" s="168" t="s">
        <v>90</v>
      </c>
      <c r="AY480" s="16" t="s">
        <v>140</v>
      </c>
      <c r="BE480" s="169">
        <f>IF(O480="základní",K480,0)</f>
        <v>0</v>
      </c>
      <c r="BF480" s="169">
        <f>IF(O480="snížená",K480,0)</f>
        <v>0</v>
      </c>
      <c r="BG480" s="169">
        <f>IF(O480="zákl. přenesená",K480,0)</f>
        <v>0</v>
      </c>
      <c r="BH480" s="169">
        <f>IF(O480="sníž. přenesená",K480,0)</f>
        <v>0</v>
      </c>
      <c r="BI480" s="169">
        <f>IF(O480="nulová",K480,0)</f>
        <v>0</v>
      </c>
      <c r="BJ480" s="16" t="s">
        <v>88</v>
      </c>
      <c r="BK480" s="169">
        <f>ROUND(P480*H480,2)</f>
        <v>0</v>
      </c>
      <c r="BL480" s="16" t="s">
        <v>147</v>
      </c>
      <c r="BM480" s="168" t="s">
        <v>606</v>
      </c>
    </row>
    <row r="481" spans="2:47" s="1" customFormat="1" ht="19.5">
      <c r="B481" s="30"/>
      <c r="D481" s="170" t="s">
        <v>149</v>
      </c>
      <c r="F481" s="171" t="s">
        <v>607</v>
      </c>
      <c r="I481" s="89"/>
      <c r="J481" s="89"/>
      <c r="M481" s="30"/>
      <c r="N481" s="172"/>
      <c r="O481" s="52"/>
      <c r="P481" s="52"/>
      <c r="Q481" s="52"/>
      <c r="R481" s="52"/>
      <c r="S481" s="52"/>
      <c r="T481" s="52"/>
      <c r="U481" s="52"/>
      <c r="V481" s="52"/>
      <c r="W481" s="52"/>
      <c r="X481" s="53"/>
      <c r="AT481" s="16" t="s">
        <v>149</v>
      </c>
      <c r="AU481" s="16" t="s">
        <v>90</v>
      </c>
    </row>
    <row r="482" spans="2:47" s="1" customFormat="1" ht="19.5">
      <c r="B482" s="30"/>
      <c r="D482" s="170" t="s">
        <v>150</v>
      </c>
      <c r="F482" s="173" t="s">
        <v>608</v>
      </c>
      <c r="I482" s="89"/>
      <c r="J482" s="89"/>
      <c r="M482" s="30"/>
      <c r="N482" s="172"/>
      <c r="O482" s="52"/>
      <c r="P482" s="52"/>
      <c r="Q482" s="52"/>
      <c r="R482" s="52"/>
      <c r="S482" s="52"/>
      <c r="T482" s="52"/>
      <c r="U482" s="52"/>
      <c r="V482" s="52"/>
      <c r="W482" s="52"/>
      <c r="X482" s="53"/>
      <c r="AT482" s="16" t="s">
        <v>150</v>
      </c>
      <c r="AU482" s="16" t="s">
        <v>90</v>
      </c>
    </row>
    <row r="483" spans="2:51" s="12" customFormat="1" ht="12">
      <c r="B483" s="174"/>
      <c r="D483" s="170" t="s">
        <v>152</v>
      </c>
      <c r="E483" s="175" t="s">
        <v>1</v>
      </c>
      <c r="F483" s="176" t="s">
        <v>153</v>
      </c>
      <c r="H483" s="175" t="s">
        <v>1</v>
      </c>
      <c r="I483" s="177"/>
      <c r="J483" s="177"/>
      <c r="M483" s="174"/>
      <c r="N483" s="178"/>
      <c r="O483" s="179"/>
      <c r="P483" s="179"/>
      <c r="Q483" s="179"/>
      <c r="R483" s="179"/>
      <c r="S483" s="179"/>
      <c r="T483" s="179"/>
      <c r="U483" s="179"/>
      <c r="V483" s="179"/>
      <c r="W483" s="179"/>
      <c r="X483" s="180"/>
      <c r="AT483" s="175" t="s">
        <v>152</v>
      </c>
      <c r="AU483" s="175" t="s">
        <v>90</v>
      </c>
      <c r="AV483" s="12" t="s">
        <v>88</v>
      </c>
      <c r="AW483" s="12" t="s">
        <v>4</v>
      </c>
      <c r="AX483" s="12" t="s">
        <v>80</v>
      </c>
      <c r="AY483" s="175" t="s">
        <v>140</v>
      </c>
    </row>
    <row r="484" spans="2:51" s="13" customFormat="1" ht="12">
      <c r="B484" s="181"/>
      <c r="D484" s="170" t="s">
        <v>152</v>
      </c>
      <c r="E484" s="182" t="s">
        <v>1</v>
      </c>
      <c r="F484" s="183" t="s">
        <v>609</v>
      </c>
      <c r="H484" s="184">
        <v>30.5</v>
      </c>
      <c r="I484" s="185"/>
      <c r="J484" s="185"/>
      <c r="M484" s="181"/>
      <c r="N484" s="186"/>
      <c r="O484" s="187"/>
      <c r="P484" s="187"/>
      <c r="Q484" s="187"/>
      <c r="R484" s="187"/>
      <c r="S484" s="187"/>
      <c r="T484" s="187"/>
      <c r="U484" s="187"/>
      <c r="V484" s="187"/>
      <c r="W484" s="187"/>
      <c r="X484" s="188"/>
      <c r="AT484" s="182" t="s">
        <v>152</v>
      </c>
      <c r="AU484" s="182" t="s">
        <v>90</v>
      </c>
      <c r="AV484" s="13" t="s">
        <v>90</v>
      </c>
      <c r="AW484" s="13" t="s">
        <v>4</v>
      </c>
      <c r="AX484" s="13" t="s">
        <v>80</v>
      </c>
      <c r="AY484" s="182" t="s">
        <v>140</v>
      </c>
    </row>
    <row r="485" spans="2:51" s="14" customFormat="1" ht="12">
      <c r="B485" s="189"/>
      <c r="D485" s="170" t="s">
        <v>152</v>
      </c>
      <c r="E485" s="190" t="s">
        <v>1</v>
      </c>
      <c r="F485" s="191" t="s">
        <v>155</v>
      </c>
      <c r="H485" s="192">
        <v>30.5</v>
      </c>
      <c r="I485" s="193"/>
      <c r="J485" s="193"/>
      <c r="M485" s="189"/>
      <c r="N485" s="194"/>
      <c r="O485" s="195"/>
      <c r="P485" s="195"/>
      <c r="Q485" s="195"/>
      <c r="R485" s="195"/>
      <c r="S485" s="195"/>
      <c r="T485" s="195"/>
      <c r="U485" s="195"/>
      <c r="V485" s="195"/>
      <c r="W485" s="195"/>
      <c r="X485" s="196"/>
      <c r="AT485" s="190" t="s">
        <v>152</v>
      </c>
      <c r="AU485" s="190" t="s">
        <v>90</v>
      </c>
      <c r="AV485" s="14" t="s">
        <v>147</v>
      </c>
      <c r="AW485" s="14" t="s">
        <v>4</v>
      </c>
      <c r="AX485" s="14" t="s">
        <v>88</v>
      </c>
      <c r="AY485" s="190" t="s">
        <v>140</v>
      </c>
    </row>
    <row r="486" spans="2:65" s="1" customFormat="1" ht="16.5" customHeight="1">
      <c r="B486" s="155"/>
      <c r="C486" s="197" t="s">
        <v>610</v>
      </c>
      <c r="D486" s="197" t="s">
        <v>289</v>
      </c>
      <c r="E486" s="198" t="s">
        <v>611</v>
      </c>
      <c r="F486" s="199" t="s">
        <v>612</v>
      </c>
      <c r="G486" s="200" t="s">
        <v>613</v>
      </c>
      <c r="H486" s="201">
        <v>1</v>
      </c>
      <c r="I486" s="202"/>
      <c r="J486" s="203"/>
      <c r="K486" s="204">
        <f>ROUND(P486*H486,2)</f>
        <v>0</v>
      </c>
      <c r="L486" s="199" t="s">
        <v>1</v>
      </c>
      <c r="M486" s="205"/>
      <c r="N486" s="206" t="s">
        <v>1</v>
      </c>
      <c r="O486" s="164" t="s">
        <v>43</v>
      </c>
      <c r="P486" s="165">
        <f>I486+J486</f>
        <v>0</v>
      </c>
      <c r="Q486" s="165">
        <f>ROUND(I486*H486,2)</f>
        <v>0</v>
      </c>
      <c r="R486" s="165">
        <f>ROUND(J486*H486,2)</f>
        <v>0</v>
      </c>
      <c r="S486" s="52"/>
      <c r="T486" s="166">
        <f>S486*H486</f>
        <v>0</v>
      </c>
      <c r="U486" s="166">
        <v>2.016</v>
      </c>
      <c r="V486" s="166">
        <f>U486*H486</f>
        <v>2.016</v>
      </c>
      <c r="W486" s="166">
        <v>0</v>
      </c>
      <c r="X486" s="167">
        <f>W486*H486</f>
        <v>0</v>
      </c>
      <c r="AR486" s="168" t="s">
        <v>292</v>
      </c>
      <c r="AT486" s="168" t="s">
        <v>289</v>
      </c>
      <c r="AU486" s="168" t="s">
        <v>90</v>
      </c>
      <c r="AY486" s="16" t="s">
        <v>140</v>
      </c>
      <c r="BE486" s="169">
        <f>IF(O486="základní",K486,0)</f>
        <v>0</v>
      </c>
      <c r="BF486" s="169">
        <f>IF(O486="snížená",K486,0)</f>
        <v>0</v>
      </c>
      <c r="BG486" s="169">
        <f>IF(O486="zákl. přenesená",K486,0)</f>
        <v>0</v>
      </c>
      <c r="BH486" s="169">
        <f>IF(O486="sníž. přenesená",K486,0)</f>
        <v>0</v>
      </c>
      <c r="BI486" s="169">
        <f>IF(O486="nulová",K486,0)</f>
        <v>0</v>
      </c>
      <c r="BJ486" s="16" t="s">
        <v>88</v>
      </c>
      <c r="BK486" s="169">
        <f>ROUND(P486*H486,2)</f>
        <v>0</v>
      </c>
      <c r="BL486" s="16" t="s">
        <v>147</v>
      </c>
      <c r="BM486" s="168" t="s">
        <v>614</v>
      </c>
    </row>
    <row r="487" spans="2:47" s="1" customFormat="1" ht="19.5">
      <c r="B487" s="30"/>
      <c r="D487" s="170" t="s">
        <v>149</v>
      </c>
      <c r="F487" s="171" t="s">
        <v>615</v>
      </c>
      <c r="I487" s="89"/>
      <c r="J487" s="89"/>
      <c r="M487" s="30"/>
      <c r="N487" s="172"/>
      <c r="O487" s="52"/>
      <c r="P487" s="52"/>
      <c r="Q487" s="52"/>
      <c r="R487" s="52"/>
      <c r="S487" s="52"/>
      <c r="T487" s="52"/>
      <c r="U487" s="52"/>
      <c r="V487" s="52"/>
      <c r="W487" s="52"/>
      <c r="X487" s="53"/>
      <c r="AT487" s="16" t="s">
        <v>149</v>
      </c>
      <c r="AU487" s="16" t="s">
        <v>90</v>
      </c>
    </row>
    <row r="488" spans="2:47" s="1" customFormat="1" ht="19.5">
      <c r="B488" s="30"/>
      <c r="D488" s="170" t="s">
        <v>150</v>
      </c>
      <c r="F488" s="173" t="s">
        <v>616</v>
      </c>
      <c r="I488" s="89"/>
      <c r="J488" s="89"/>
      <c r="M488" s="30"/>
      <c r="N488" s="172"/>
      <c r="O488" s="52"/>
      <c r="P488" s="52"/>
      <c r="Q488" s="52"/>
      <c r="R488" s="52"/>
      <c r="S488" s="52"/>
      <c r="T488" s="52"/>
      <c r="U488" s="52"/>
      <c r="V488" s="52"/>
      <c r="W488" s="52"/>
      <c r="X488" s="53"/>
      <c r="AT488" s="16" t="s">
        <v>150</v>
      </c>
      <c r="AU488" s="16" t="s">
        <v>90</v>
      </c>
    </row>
    <row r="489" spans="2:51" s="12" customFormat="1" ht="12">
      <c r="B489" s="174"/>
      <c r="D489" s="170" t="s">
        <v>152</v>
      </c>
      <c r="E489" s="175" t="s">
        <v>1</v>
      </c>
      <c r="F489" s="176" t="s">
        <v>617</v>
      </c>
      <c r="H489" s="175" t="s">
        <v>1</v>
      </c>
      <c r="I489" s="177"/>
      <c r="J489" s="177"/>
      <c r="M489" s="174"/>
      <c r="N489" s="178"/>
      <c r="O489" s="179"/>
      <c r="P489" s="179"/>
      <c r="Q489" s="179"/>
      <c r="R489" s="179"/>
      <c r="S489" s="179"/>
      <c r="T489" s="179"/>
      <c r="U489" s="179"/>
      <c r="V489" s="179"/>
      <c r="W489" s="179"/>
      <c r="X489" s="180"/>
      <c r="AT489" s="175" t="s">
        <v>152</v>
      </c>
      <c r="AU489" s="175" t="s">
        <v>90</v>
      </c>
      <c r="AV489" s="12" t="s">
        <v>88</v>
      </c>
      <c r="AW489" s="12" t="s">
        <v>4</v>
      </c>
      <c r="AX489" s="12" t="s">
        <v>80</v>
      </c>
      <c r="AY489" s="175" t="s">
        <v>140</v>
      </c>
    </row>
    <row r="490" spans="2:51" s="12" customFormat="1" ht="22.5">
      <c r="B490" s="174"/>
      <c r="D490" s="170" t="s">
        <v>152</v>
      </c>
      <c r="E490" s="175" t="s">
        <v>1</v>
      </c>
      <c r="F490" s="176" t="s">
        <v>618</v>
      </c>
      <c r="H490" s="175" t="s">
        <v>1</v>
      </c>
      <c r="I490" s="177"/>
      <c r="J490" s="177"/>
      <c r="M490" s="174"/>
      <c r="N490" s="178"/>
      <c r="O490" s="179"/>
      <c r="P490" s="179"/>
      <c r="Q490" s="179"/>
      <c r="R490" s="179"/>
      <c r="S490" s="179"/>
      <c r="T490" s="179"/>
      <c r="U490" s="179"/>
      <c r="V490" s="179"/>
      <c r="W490" s="179"/>
      <c r="X490" s="180"/>
      <c r="AT490" s="175" t="s">
        <v>152</v>
      </c>
      <c r="AU490" s="175" t="s">
        <v>90</v>
      </c>
      <c r="AV490" s="12" t="s">
        <v>88</v>
      </c>
      <c r="AW490" s="12" t="s">
        <v>4</v>
      </c>
      <c r="AX490" s="12" t="s">
        <v>80</v>
      </c>
      <c r="AY490" s="175" t="s">
        <v>140</v>
      </c>
    </row>
    <row r="491" spans="2:51" s="12" customFormat="1" ht="22.5">
      <c r="B491" s="174"/>
      <c r="D491" s="170" t="s">
        <v>152</v>
      </c>
      <c r="E491" s="175" t="s">
        <v>1</v>
      </c>
      <c r="F491" s="176" t="s">
        <v>619</v>
      </c>
      <c r="H491" s="175" t="s">
        <v>1</v>
      </c>
      <c r="I491" s="177"/>
      <c r="J491" s="177"/>
      <c r="M491" s="174"/>
      <c r="N491" s="178"/>
      <c r="O491" s="179"/>
      <c r="P491" s="179"/>
      <c r="Q491" s="179"/>
      <c r="R491" s="179"/>
      <c r="S491" s="179"/>
      <c r="T491" s="179"/>
      <c r="U491" s="179"/>
      <c r="V491" s="179"/>
      <c r="W491" s="179"/>
      <c r="X491" s="180"/>
      <c r="AT491" s="175" t="s">
        <v>152</v>
      </c>
      <c r="AU491" s="175" t="s">
        <v>90</v>
      </c>
      <c r="AV491" s="12" t="s">
        <v>88</v>
      </c>
      <c r="AW491" s="12" t="s">
        <v>4</v>
      </c>
      <c r="AX491" s="12" t="s">
        <v>80</v>
      </c>
      <c r="AY491" s="175" t="s">
        <v>140</v>
      </c>
    </row>
    <row r="492" spans="2:51" s="12" customFormat="1" ht="22.5">
      <c r="B492" s="174"/>
      <c r="D492" s="170" t="s">
        <v>152</v>
      </c>
      <c r="E492" s="175" t="s">
        <v>1</v>
      </c>
      <c r="F492" s="176" t="s">
        <v>620</v>
      </c>
      <c r="H492" s="175" t="s">
        <v>1</v>
      </c>
      <c r="I492" s="177"/>
      <c r="J492" s="177"/>
      <c r="M492" s="174"/>
      <c r="N492" s="178"/>
      <c r="O492" s="179"/>
      <c r="P492" s="179"/>
      <c r="Q492" s="179"/>
      <c r="R492" s="179"/>
      <c r="S492" s="179"/>
      <c r="T492" s="179"/>
      <c r="U492" s="179"/>
      <c r="V492" s="179"/>
      <c r="W492" s="179"/>
      <c r="X492" s="180"/>
      <c r="AT492" s="175" t="s">
        <v>152</v>
      </c>
      <c r="AU492" s="175" t="s">
        <v>90</v>
      </c>
      <c r="AV492" s="12" t="s">
        <v>88</v>
      </c>
      <c r="AW492" s="12" t="s">
        <v>4</v>
      </c>
      <c r="AX492" s="12" t="s">
        <v>80</v>
      </c>
      <c r="AY492" s="175" t="s">
        <v>140</v>
      </c>
    </row>
    <row r="493" spans="2:51" s="12" customFormat="1" ht="22.5">
      <c r="B493" s="174"/>
      <c r="D493" s="170" t="s">
        <v>152</v>
      </c>
      <c r="E493" s="175" t="s">
        <v>1</v>
      </c>
      <c r="F493" s="176" t="s">
        <v>621</v>
      </c>
      <c r="H493" s="175" t="s">
        <v>1</v>
      </c>
      <c r="I493" s="177"/>
      <c r="J493" s="177"/>
      <c r="M493" s="174"/>
      <c r="N493" s="178"/>
      <c r="O493" s="179"/>
      <c r="P493" s="179"/>
      <c r="Q493" s="179"/>
      <c r="R493" s="179"/>
      <c r="S493" s="179"/>
      <c r="T493" s="179"/>
      <c r="U493" s="179"/>
      <c r="V493" s="179"/>
      <c r="W493" s="179"/>
      <c r="X493" s="180"/>
      <c r="AT493" s="175" t="s">
        <v>152</v>
      </c>
      <c r="AU493" s="175" t="s">
        <v>90</v>
      </c>
      <c r="AV493" s="12" t="s">
        <v>88</v>
      </c>
      <c r="AW493" s="12" t="s">
        <v>4</v>
      </c>
      <c r="AX493" s="12" t="s">
        <v>80</v>
      </c>
      <c r="AY493" s="175" t="s">
        <v>140</v>
      </c>
    </row>
    <row r="494" spans="2:51" s="12" customFormat="1" ht="22.5">
      <c r="B494" s="174"/>
      <c r="D494" s="170" t="s">
        <v>152</v>
      </c>
      <c r="E494" s="175" t="s">
        <v>1</v>
      </c>
      <c r="F494" s="176" t="s">
        <v>622</v>
      </c>
      <c r="H494" s="175" t="s">
        <v>1</v>
      </c>
      <c r="I494" s="177"/>
      <c r="J494" s="177"/>
      <c r="M494" s="174"/>
      <c r="N494" s="178"/>
      <c r="O494" s="179"/>
      <c r="P494" s="179"/>
      <c r="Q494" s="179"/>
      <c r="R494" s="179"/>
      <c r="S494" s="179"/>
      <c r="T494" s="179"/>
      <c r="U494" s="179"/>
      <c r="V494" s="179"/>
      <c r="W494" s="179"/>
      <c r="X494" s="180"/>
      <c r="AT494" s="175" t="s">
        <v>152</v>
      </c>
      <c r="AU494" s="175" t="s">
        <v>90</v>
      </c>
      <c r="AV494" s="12" t="s">
        <v>88</v>
      </c>
      <c r="AW494" s="12" t="s">
        <v>4</v>
      </c>
      <c r="AX494" s="12" t="s">
        <v>80</v>
      </c>
      <c r="AY494" s="175" t="s">
        <v>140</v>
      </c>
    </row>
    <row r="495" spans="2:51" s="12" customFormat="1" ht="12">
      <c r="B495" s="174"/>
      <c r="D495" s="170" t="s">
        <v>152</v>
      </c>
      <c r="E495" s="175" t="s">
        <v>1</v>
      </c>
      <c r="F495" s="176" t="s">
        <v>623</v>
      </c>
      <c r="H495" s="175" t="s">
        <v>1</v>
      </c>
      <c r="I495" s="177"/>
      <c r="J495" s="177"/>
      <c r="M495" s="174"/>
      <c r="N495" s="178"/>
      <c r="O495" s="179"/>
      <c r="P495" s="179"/>
      <c r="Q495" s="179"/>
      <c r="R495" s="179"/>
      <c r="S495" s="179"/>
      <c r="T495" s="179"/>
      <c r="U495" s="179"/>
      <c r="V495" s="179"/>
      <c r="W495" s="179"/>
      <c r="X495" s="180"/>
      <c r="AT495" s="175" t="s">
        <v>152</v>
      </c>
      <c r="AU495" s="175" t="s">
        <v>90</v>
      </c>
      <c r="AV495" s="12" t="s">
        <v>88</v>
      </c>
      <c r="AW495" s="12" t="s">
        <v>4</v>
      </c>
      <c r="AX495" s="12" t="s">
        <v>80</v>
      </c>
      <c r="AY495" s="175" t="s">
        <v>140</v>
      </c>
    </row>
    <row r="496" spans="2:51" s="13" customFormat="1" ht="12">
      <c r="B496" s="181"/>
      <c r="D496" s="170" t="s">
        <v>152</v>
      </c>
      <c r="E496" s="182" t="s">
        <v>1</v>
      </c>
      <c r="F496" s="183" t="s">
        <v>88</v>
      </c>
      <c r="H496" s="184">
        <v>1</v>
      </c>
      <c r="I496" s="185"/>
      <c r="J496" s="185"/>
      <c r="M496" s="181"/>
      <c r="N496" s="186"/>
      <c r="O496" s="187"/>
      <c r="P496" s="187"/>
      <c r="Q496" s="187"/>
      <c r="R496" s="187"/>
      <c r="S496" s="187"/>
      <c r="T496" s="187"/>
      <c r="U496" s="187"/>
      <c r="V496" s="187"/>
      <c r="W496" s="187"/>
      <c r="X496" s="188"/>
      <c r="AT496" s="182" t="s">
        <v>152</v>
      </c>
      <c r="AU496" s="182" t="s">
        <v>90</v>
      </c>
      <c r="AV496" s="13" t="s">
        <v>90</v>
      </c>
      <c r="AW496" s="13" t="s">
        <v>4</v>
      </c>
      <c r="AX496" s="13" t="s">
        <v>80</v>
      </c>
      <c r="AY496" s="182" t="s">
        <v>140</v>
      </c>
    </row>
    <row r="497" spans="2:51" s="14" customFormat="1" ht="12">
      <c r="B497" s="189"/>
      <c r="D497" s="170" t="s">
        <v>152</v>
      </c>
      <c r="E497" s="190" t="s">
        <v>1</v>
      </c>
      <c r="F497" s="191" t="s">
        <v>155</v>
      </c>
      <c r="H497" s="192">
        <v>1</v>
      </c>
      <c r="I497" s="193"/>
      <c r="J497" s="193"/>
      <c r="M497" s="189"/>
      <c r="N497" s="194"/>
      <c r="O497" s="195"/>
      <c r="P497" s="195"/>
      <c r="Q497" s="195"/>
      <c r="R497" s="195"/>
      <c r="S497" s="195"/>
      <c r="T497" s="195"/>
      <c r="U497" s="195"/>
      <c r="V497" s="195"/>
      <c r="W497" s="195"/>
      <c r="X497" s="196"/>
      <c r="AT497" s="190" t="s">
        <v>152</v>
      </c>
      <c r="AU497" s="190" t="s">
        <v>90</v>
      </c>
      <c r="AV497" s="14" t="s">
        <v>147</v>
      </c>
      <c r="AW497" s="14" t="s">
        <v>4</v>
      </c>
      <c r="AX497" s="14" t="s">
        <v>88</v>
      </c>
      <c r="AY497" s="190" t="s">
        <v>140</v>
      </c>
    </row>
    <row r="498" spans="2:63" s="11" customFormat="1" ht="22.9" customHeight="1">
      <c r="B498" s="141"/>
      <c r="D498" s="142" t="s">
        <v>79</v>
      </c>
      <c r="E498" s="153" t="s">
        <v>624</v>
      </c>
      <c r="F498" s="153" t="s">
        <v>625</v>
      </c>
      <c r="I498" s="144"/>
      <c r="J498" s="144"/>
      <c r="K498" s="154">
        <f>BK498</f>
        <v>0</v>
      </c>
      <c r="M498" s="141"/>
      <c r="N498" s="146"/>
      <c r="O498" s="147"/>
      <c r="P498" s="147"/>
      <c r="Q498" s="148">
        <f>Q499+SUM(Q500:Q553)+Q573</f>
        <v>0</v>
      </c>
      <c r="R498" s="148">
        <f>R499+SUM(R500:R553)+R573</f>
        <v>0</v>
      </c>
      <c r="S498" s="147"/>
      <c r="T498" s="149">
        <f>T499+SUM(T500:T553)+T573</f>
        <v>0</v>
      </c>
      <c r="U498" s="147"/>
      <c r="V498" s="149">
        <f>V499+SUM(V500:V553)+V573</f>
        <v>39.9618643</v>
      </c>
      <c r="W498" s="147"/>
      <c r="X498" s="150">
        <f>X499+SUM(X500:X553)+X573</f>
        <v>0</v>
      </c>
      <c r="AR498" s="142" t="s">
        <v>88</v>
      </c>
      <c r="AT498" s="151" t="s">
        <v>79</v>
      </c>
      <c r="AU498" s="151" t="s">
        <v>88</v>
      </c>
      <c r="AY498" s="142" t="s">
        <v>140</v>
      </c>
      <c r="BK498" s="152">
        <f>BK499+SUM(BK500:BK553)+BK573</f>
        <v>0</v>
      </c>
    </row>
    <row r="499" spans="2:65" s="1" customFormat="1" ht="16.5" customHeight="1">
      <c r="B499" s="155"/>
      <c r="C499" s="156" t="s">
        <v>626</v>
      </c>
      <c r="D499" s="156" t="s">
        <v>143</v>
      </c>
      <c r="E499" s="157" t="s">
        <v>627</v>
      </c>
      <c r="F499" s="158" t="s">
        <v>628</v>
      </c>
      <c r="G499" s="159" t="s">
        <v>247</v>
      </c>
      <c r="H499" s="160">
        <v>4</v>
      </c>
      <c r="I499" s="161"/>
      <c r="J499" s="161"/>
      <c r="K499" s="162">
        <f>ROUND(P499*H499,2)</f>
        <v>0</v>
      </c>
      <c r="L499" s="158" t="s">
        <v>1</v>
      </c>
      <c r="M499" s="30"/>
      <c r="N499" s="163" t="s">
        <v>1</v>
      </c>
      <c r="O499" s="164" t="s">
        <v>43</v>
      </c>
      <c r="P499" s="165">
        <f>I499+J499</f>
        <v>0</v>
      </c>
      <c r="Q499" s="165">
        <f>ROUND(I499*H499,2)</f>
        <v>0</v>
      </c>
      <c r="R499" s="165">
        <f>ROUND(J499*H499,2)</f>
        <v>0</v>
      </c>
      <c r="S499" s="52"/>
      <c r="T499" s="166">
        <f>S499*H499</f>
        <v>0</v>
      </c>
      <c r="U499" s="166">
        <v>0.0036</v>
      </c>
      <c r="V499" s="166">
        <f>U499*H499</f>
        <v>0.0144</v>
      </c>
      <c r="W499" s="166">
        <v>0</v>
      </c>
      <c r="X499" s="167">
        <f>W499*H499</f>
        <v>0</v>
      </c>
      <c r="AR499" s="168" t="s">
        <v>147</v>
      </c>
      <c r="AT499" s="168" t="s">
        <v>143</v>
      </c>
      <c r="AU499" s="168" t="s">
        <v>90</v>
      </c>
      <c r="AY499" s="16" t="s">
        <v>140</v>
      </c>
      <c r="BE499" s="169">
        <f>IF(O499="základní",K499,0)</f>
        <v>0</v>
      </c>
      <c r="BF499" s="169">
        <f>IF(O499="snížená",K499,0)</f>
        <v>0</v>
      </c>
      <c r="BG499" s="169">
        <f>IF(O499="zákl. přenesená",K499,0)</f>
        <v>0</v>
      </c>
      <c r="BH499" s="169">
        <f>IF(O499="sníž. přenesená",K499,0)</f>
        <v>0</v>
      </c>
      <c r="BI499" s="169">
        <f>IF(O499="nulová",K499,0)</f>
        <v>0</v>
      </c>
      <c r="BJ499" s="16" t="s">
        <v>88</v>
      </c>
      <c r="BK499" s="169">
        <f>ROUND(P499*H499,2)</f>
        <v>0</v>
      </c>
      <c r="BL499" s="16" t="s">
        <v>147</v>
      </c>
      <c r="BM499" s="168" t="s">
        <v>629</v>
      </c>
    </row>
    <row r="500" spans="2:47" s="1" customFormat="1" ht="19.5">
      <c r="B500" s="30"/>
      <c r="D500" s="170" t="s">
        <v>149</v>
      </c>
      <c r="F500" s="171" t="s">
        <v>630</v>
      </c>
      <c r="I500" s="89"/>
      <c r="J500" s="89"/>
      <c r="M500" s="30"/>
      <c r="N500" s="172"/>
      <c r="O500" s="52"/>
      <c r="P500" s="52"/>
      <c r="Q500" s="52"/>
      <c r="R500" s="52"/>
      <c r="S500" s="52"/>
      <c r="T500" s="52"/>
      <c r="U500" s="52"/>
      <c r="V500" s="52"/>
      <c r="W500" s="52"/>
      <c r="X500" s="53"/>
      <c r="AT500" s="16" t="s">
        <v>149</v>
      </c>
      <c r="AU500" s="16" t="s">
        <v>90</v>
      </c>
    </row>
    <row r="501" spans="2:47" s="1" customFormat="1" ht="19.5">
      <c r="B501" s="30"/>
      <c r="D501" s="170" t="s">
        <v>150</v>
      </c>
      <c r="F501" s="173" t="s">
        <v>631</v>
      </c>
      <c r="I501" s="89"/>
      <c r="J501" s="89"/>
      <c r="M501" s="30"/>
      <c r="N501" s="172"/>
      <c r="O501" s="52"/>
      <c r="P501" s="52"/>
      <c r="Q501" s="52"/>
      <c r="R501" s="52"/>
      <c r="S501" s="52"/>
      <c r="T501" s="52"/>
      <c r="U501" s="52"/>
      <c r="V501" s="52"/>
      <c r="W501" s="52"/>
      <c r="X501" s="53"/>
      <c r="AT501" s="16" t="s">
        <v>150</v>
      </c>
      <c r="AU501" s="16" t="s">
        <v>90</v>
      </c>
    </row>
    <row r="502" spans="2:65" s="1" customFormat="1" ht="24" customHeight="1">
      <c r="B502" s="155"/>
      <c r="C502" s="156" t="s">
        <v>632</v>
      </c>
      <c r="D502" s="156" t="s">
        <v>143</v>
      </c>
      <c r="E502" s="157" t="s">
        <v>633</v>
      </c>
      <c r="F502" s="158" t="s">
        <v>634</v>
      </c>
      <c r="G502" s="159" t="s">
        <v>247</v>
      </c>
      <c r="H502" s="160">
        <v>95.06</v>
      </c>
      <c r="I502" s="161"/>
      <c r="J502" s="161"/>
      <c r="K502" s="162">
        <f>ROUND(P502*H502,2)</f>
        <v>0</v>
      </c>
      <c r="L502" s="158" t="s">
        <v>1</v>
      </c>
      <c r="M502" s="30"/>
      <c r="N502" s="163" t="s">
        <v>1</v>
      </c>
      <c r="O502" s="164" t="s">
        <v>43</v>
      </c>
      <c r="P502" s="165">
        <f>I502+J502</f>
        <v>0</v>
      </c>
      <c r="Q502" s="165">
        <f>ROUND(I502*H502,2)</f>
        <v>0</v>
      </c>
      <c r="R502" s="165">
        <f>ROUND(J502*H502,2)</f>
        <v>0</v>
      </c>
      <c r="S502" s="52"/>
      <c r="T502" s="166">
        <f>S502*H502</f>
        <v>0</v>
      </c>
      <c r="U502" s="166">
        <v>0.20219</v>
      </c>
      <c r="V502" s="166">
        <f>U502*H502</f>
        <v>19.2201814</v>
      </c>
      <c r="W502" s="166">
        <v>0</v>
      </c>
      <c r="X502" s="167">
        <f>W502*H502</f>
        <v>0</v>
      </c>
      <c r="AR502" s="168" t="s">
        <v>147</v>
      </c>
      <c r="AT502" s="168" t="s">
        <v>143</v>
      </c>
      <c r="AU502" s="168" t="s">
        <v>90</v>
      </c>
      <c r="AY502" s="16" t="s">
        <v>140</v>
      </c>
      <c r="BE502" s="169">
        <f>IF(O502="základní",K502,0)</f>
        <v>0</v>
      </c>
      <c r="BF502" s="169">
        <f>IF(O502="snížená",K502,0)</f>
        <v>0</v>
      </c>
      <c r="BG502" s="169">
        <f>IF(O502="zákl. přenesená",K502,0)</f>
        <v>0</v>
      </c>
      <c r="BH502" s="169">
        <f>IF(O502="sníž. přenesená",K502,0)</f>
        <v>0</v>
      </c>
      <c r="BI502" s="169">
        <f>IF(O502="nulová",K502,0)</f>
        <v>0</v>
      </c>
      <c r="BJ502" s="16" t="s">
        <v>88</v>
      </c>
      <c r="BK502" s="169">
        <f>ROUND(P502*H502,2)</f>
        <v>0</v>
      </c>
      <c r="BL502" s="16" t="s">
        <v>147</v>
      </c>
      <c r="BM502" s="168" t="s">
        <v>635</v>
      </c>
    </row>
    <row r="503" spans="2:47" s="1" customFormat="1" ht="19.5">
      <c r="B503" s="30"/>
      <c r="D503" s="170" t="s">
        <v>149</v>
      </c>
      <c r="F503" s="171" t="s">
        <v>634</v>
      </c>
      <c r="I503" s="89"/>
      <c r="J503" s="89"/>
      <c r="M503" s="30"/>
      <c r="N503" s="172"/>
      <c r="O503" s="52"/>
      <c r="P503" s="52"/>
      <c r="Q503" s="52"/>
      <c r="R503" s="52"/>
      <c r="S503" s="52"/>
      <c r="T503" s="52"/>
      <c r="U503" s="52"/>
      <c r="V503" s="52"/>
      <c r="W503" s="52"/>
      <c r="X503" s="53"/>
      <c r="AT503" s="16" t="s">
        <v>149</v>
      </c>
      <c r="AU503" s="16" t="s">
        <v>90</v>
      </c>
    </row>
    <row r="504" spans="2:47" s="1" customFormat="1" ht="29.25">
      <c r="B504" s="30"/>
      <c r="D504" s="170" t="s">
        <v>150</v>
      </c>
      <c r="F504" s="173" t="s">
        <v>636</v>
      </c>
      <c r="I504" s="89"/>
      <c r="J504" s="89"/>
      <c r="M504" s="30"/>
      <c r="N504" s="172"/>
      <c r="O504" s="52"/>
      <c r="P504" s="52"/>
      <c r="Q504" s="52"/>
      <c r="R504" s="52"/>
      <c r="S504" s="52"/>
      <c r="T504" s="52"/>
      <c r="U504" s="52"/>
      <c r="V504" s="52"/>
      <c r="W504" s="52"/>
      <c r="X504" s="53"/>
      <c r="AT504" s="16" t="s">
        <v>150</v>
      </c>
      <c r="AU504" s="16" t="s">
        <v>90</v>
      </c>
    </row>
    <row r="505" spans="2:51" s="12" customFormat="1" ht="12">
      <c r="B505" s="174"/>
      <c r="D505" s="170" t="s">
        <v>152</v>
      </c>
      <c r="E505" s="175" t="s">
        <v>1</v>
      </c>
      <c r="F505" s="176" t="s">
        <v>153</v>
      </c>
      <c r="H505" s="175" t="s">
        <v>1</v>
      </c>
      <c r="I505" s="177"/>
      <c r="J505" s="177"/>
      <c r="M505" s="174"/>
      <c r="N505" s="178"/>
      <c r="O505" s="179"/>
      <c r="P505" s="179"/>
      <c r="Q505" s="179"/>
      <c r="R505" s="179"/>
      <c r="S505" s="179"/>
      <c r="T505" s="179"/>
      <c r="U505" s="179"/>
      <c r="V505" s="179"/>
      <c r="W505" s="179"/>
      <c r="X505" s="180"/>
      <c r="AT505" s="175" t="s">
        <v>152</v>
      </c>
      <c r="AU505" s="175" t="s">
        <v>90</v>
      </c>
      <c r="AV505" s="12" t="s">
        <v>88</v>
      </c>
      <c r="AW505" s="12" t="s">
        <v>4</v>
      </c>
      <c r="AX505" s="12" t="s">
        <v>80</v>
      </c>
      <c r="AY505" s="175" t="s">
        <v>140</v>
      </c>
    </row>
    <row r="506" spans="2:51" s="12" customFormat="1" ht="12">
      <c r="B506" s="174"/>
      <c r="D506" s="170" t="s">
        <v>152</v>
      </c>
      <c r="E506" s="175" t="s">
        <v>1</v>
      </c>
      <c r="F506" s="176" t="s">
        <v>637</v>
      </c>
      <c r="H506" s="175" t="s">
        <v>1</v>
      </c>
      <c r="I506" s="177"/>
      <c r="J506" s="177"/>
      <c r="M506" s="174"/>
      <c r="N506" s="178"/>
      <c r="O506" s="179"/>
      <c r="P506" s="179"/>
      <c r="Q506" s="179"/>
      <c r="R506" s="179"/>
      <c r="S506" s="179"/>
      <c r="T506" s="179"/>
      <c r="U506" s="179"/>
      <c r="V506" s="179"/>
      <c r="W506" s="179"/>
      <c r="X506" s="180"/>
      <c r="AT506" s="175" t="s">
        <v>152</v>
      </c>
      <c r="AU506" s="175" t="s">
        <v>90</v>
      </c>
      <c r="AV506" s="12" t="s">
        <v>88</v>
      </c>
      <c r="AW506" s="12" t="s">
        <v>4</v>
      </c>
      <c r="AX506" s="12" t="s">
        <v>80</v>
      </c>
      <c r="AY506" s="175" t="s">
        <v>140</v>
      </c>
    </row>
    <row r="507" spans="2:51" s="13" customFormat="1" ht="12">
      <c r="B507" s="181"/>
      <c r="D507" s="170" t="s">
        <v>152</v>
      </c>
      <c r="E507" s="182" t="s">
        <v>1</v>
      </c>
      <c r="F507" s="183" t="s">
        <v>638</v>
      </c>
      <c r="H507" s="184">
        <v>88</v>
      </c>
      <c r="I507" s="185"/>
      <c r="J507" s="185"/>
      <c r="M507" s="181"/>
      <c r="N507" s="186"/>
      <c r="O507" s="187"/>
      <c r="P507" s="187"/>
      <c r="Q507" s="187"/>
      <c r="R507" s="187"/>
      <c r="S507" s="187"/>
      <c r="T507" s="187"/>
      <c r="U507" s="187"/>
      <c r="V507" s="187"/>
      <c r="W507" s="187"/>
      <c r="X507" s="188"/>
      <c r="AT507" s="182" t="s">
        <v>152</v>
      </c>
      <c r="AU507" s="182" t="s">
        <v>90</v>
      </c>
      <c r="AV507" s="13" t="s">
        <v>90</v>
      </c>
      <c r="AW507" s="13" t="s">
        <v>4</v>
      </c>
      <c r="AX507" s="13" t="s">
        <v>80</v>
      </c>
      <c r="AY507" s="182" t="s">
        <v>140</v>
      </c>
    </row>
    <row r="508" spans="2:51" s="12" customFormat="1" ht="12">
      <c r="B508" s="174"/>
      <c r="D508" s="170" t="s">
        <v>152</v>
      </c>
      <c r="E508" s="175" t="s">
        <v>1</v>
      </c>
      <c r="F508" s="176" t="s">
        <v>639</v>
      </c>
      <c r="H508" s="175" t="s">
        <v>1</v>
      </c>
      <c r="I508" s="177"/>
      <c r="J508" s="177"/>
      <c r="M508" s="174"/>
      <c r="N508" s="178"/>
      <c r="O508" s="179"/>
      <c r="P508" s="179"/>
      <c r="Q508" s="179"/>
      <c r="R508" s="179"/>
      <c r="S508" s="179"/>
      <c r="T508" s="179"/>
      <c r="U508" s="179"/>
      <c r="V508" s="179"/>
      <c r="W508" s="179"/>
      <c r="X508" s="180"/>
      <c r="AT508" s="175" t="s">
        <v>152</v>
      </c>
      <c r="AU508" s="175" t="s">
        <v>90</v>
      </c>
      <c r="AV508" s="12" t="s">
        <v>88</v>
      </c>
      <c r="AW508" s="12" t="s">
        <v>4</v>
      </c>
      <c r="AX508" s="12" t="s">
        <v>80</v>
      </c>
      <c r="AY508" s="175" t="s">
        <v>140</v>
      </c>
    </row>
    <row r="509" spans="2:51" s="13" customFormat="1" ht="12">
      <c r="B509" s="181"/>
      <c r="D509" s="170" t="s">
        <v>152</v>
      </c>
      <c r="E509" s="182" t="s">
        <v>1</v>
      </c>
      <c r="F509" s="183" t="s">
        <v>640</v>
      </c>
      <c r="H509" s="184">
        <v>3.5</v>
      </c>
      <c r="I509" s="185"/>
      <c r="J509" s="185"/>
      <c r="M509" s="181"/>
      <c r="N509" s="186"/>
      <c r="O509" s="187"/>
      <c r="P509" s="187"/>
      <c r="Q509" s="187"/>
      <c r="R509" s="187"/>
      <c r="S509" s="187"/>
      <c r="T509" s="187"/>
      <c r="U509" s="187"/>
      <c r="V509" s="187"/>
      <c r="W509" s="187"/>
      <c r="X509" s="188"/>
      <c r="AT509" s="182" t="s">
        <v>152</v>
      </c>
      <c r="AU509" s="182" t="s">
        <v>90</v>
      </c>
      <c r="AV509" s="13" t="s">
        <v>90</v>
      </c>
      <c r="AW509" s="13" t="s">
        <v>4</v>
      </c>
      <c r="AX509" s="13" t="s">
        <v>80</v>
      </c>
      <c r="AY509" s="182" t="s">
        <v>140</v>
      </c>
    </row>
    <row r="510" spans="2:51" s="12" customFormat="1" ht="12">
      <c r="B510" s="174"/>
      <c r="D510" s="170" t="s">
        <v>152</v>
      </c>
      <c r="E510" s="175" t="s">
        <v>1</v>
      </c>
      <c r="F510" s="176" t="s">
        <v>641</v>
      </c>
      <c r="H510" s="175" t="s">
        <v>1</v>
      </c>
      <c r="I510" s="177"/>
      <c r="J510" s="177"/>
      <c r="M510" s="174"/>
      <c r="N510" s="178"/>
      <c r="O510" s="179"/>
      <c r="P510" s="179"/>
      <c r="Q510" s="179"/>
      <c r="R510" s="179"/>
      <c r="S510" s="179"/>
      <c r="T510" s="179"/>
      <c r="U510" s="179"/>
      <c r="V510" s="179"/>
      <c r="W510" s="179"/>
      <c r="X510" s="180"/>
      <c r="AT510" s="175" t="s">
        <v>152</v>
      </c>
      <c r="AU510" s="175" t="s">
        <v>90</v>
      </c>
      <c r="AV510" s="12" t="s">
        <v>88</v>
      </c>
      <c r="AW510" s="12" t="s">
        <v>4</v>
      </c>
      <c r="AX510" s="12" t="s">
        <v>80</v>
      </c>
      <c r="AY510" s="175" t="s">
        <v>140</v>
      </c>
    </row>
    <row r="511" spans="2:51" s="13" customFormat="1" ht="12">
      <c r="B511" s="181"/>
      <c r="D511" s="170" t="s">
        <v>152</v>
      </c>
      <c r="E511" s="182" t="s">
        <v>1</v>
      </c>
      <c r="F511" s="183" t="s">
        <v>90</v>
      </c>
      <c r="H511" s="184">
        <v>2</v>
      </c>
      <c r="I511" s="185"/>
      <c r="J511" s="185"/>
      <c r="M511" s="181"/>
      <c r="N511" s="186"/>
      <c r="O511" s="187"/>
      <c r="P511" s="187"/>
      <c r="Q511" s="187"/>
      <c r="R511" s="187"/>
      <c r="S511" s="187"/>
      <c r="T511" s="187"/>
      <c r="U511" s="187"/>
      <c r="V511" s="187"/>
      <c r="W511" s="187"/>
      <c r="X511" s="188"/>
      <c r="AT511" s="182" t="s">
        <v>152</v>
      </c>
      <c r="AU511" s="182" t="s">
        <v>90</v>
      </c>
      <c r="AV511" s="13" t="s">
        <v>90</v>
      </c>
      <c r="AW511" s="13" t="s">
        <v>4</v>
      </c>
      <c r="AX511" s="13" t="s">
        <v>80</v>
      </c>
      <c r="AY511" s="182" t="s">
        <v>140</v>
      </c>
    </row>
    <row r="512" spans="2:51" s="12" customFormat="1" ht="12">
      <c r="B512" s="174"/>
      <c r="D512" s="170" t="s">
        <v>152</v>
      </c>
      <c r="E512" s="175" t="s">
        <v>1</v>
      </c>
      <c r="F512" s="176" t="s">
        <v>642</v>
      </c>
      <c r="H512" s="175" t="s">
        <v>1</v>
      </c>
      <c r="I512" s="177"/>
      <c r="J512" s="177"/>
      <c r="M512" s="174"/>
      <c r="N512" s="178"/>
      <c r="O512" s="179"/>
      <c r="P512" s="179"/>
      <c r="Q512" s="179"/>
      <c r="R512" s="179"/>
      <c r="S512" s="179"/>
      <c r="T512" s="179"/>
      <c r="U512" s="179"/>
      <c r="V512" s="179"/>
      <c r="W512" s="179"/>
      <c r="X512" s="180"/>
      <c r="AT512" s="175" t="s">
        <v>152</v>
      </c>
      <c r="AU512" s="175" t="s">
        <v>90</v>
      </c>
      <c r="AV512" s="12" t="s">
        <v>88</v>
      </c>
      <c r="AW512" s="12" t="s">
        <v>4</v>
      </c>
      <c r="AX512" s="12" t="s">
        <v>80</v>
      </c>
      <c r="AY512" s="175" t="s">
        <v>140</v>
      </c>
    </row>
    <row r="513" spans="2:51" s="13" customFormat="1" ht="12">
      <c r="B513" s="181"/>
      <c r="D513" s="170" t="s">
        <v>152</v>
      </c>
      <c r="E513" s="182" t="s">
        <v>1</v>
      </c>
      <c r="F513" s="183" t="s">
        <v>643</v>
      </c>
      <c r="H513" s="184">
        <v>1.56</v>
      </c>
      <c r="I513" s="185"/>
      <c r="J513" s="185"/>
      <c r="M513" s="181"/>
      <c r="N513" s="186"/>
      <c r="O513" s="187"/>
      <c r="P513" s="187"/>
      <c r="Q513" s="187"/>
      <c r="R513" s="187"/>
      <c r="S513" s="187"/>
      <c r="T513" s="187"/>
      <c r="U513" s="187"/>
      <c r="V513" s="187"/>
      <c r="W513" s="187"/>
      <c r="X513" s="188"/>
      <c r="AT513" s="182" t="s">
        <v>152</v>
      </c>
      <c r="AU513" s="182" t="s">
        <v>90</v>
      </c>
      <c r="AV513" s="13" t="s">
        <v>90</v>
      </c>
      <c r="AW513" s="13" t="s">
        <v>4</v>
      </c>
      <c r="AX513" s="13" t="s">
        <v>80</v>
      </c>
      <c r="AY513" s="182" t="s">
        <v>140</v>
      </c>
    </row>
    <row r="514" spans="2:51" s="14" customFormat="1" ht="12">
      <c r="B514" s="189"/>
      <c r="D514" s="170" t="s">
        <v>152</v>
      </c>
      <c r="E514" s="190" t="s">
        <v>1</v>
      </c>
      <c r="F514" s="191" t="s">
        <v>155</v>
      </c>
      <c r="H514" s="192">
        <v>95.06</v>
      </c>
      <c r="I514" s="193"/>
      <c r="J514" s="193"/>
      <c r="M514" s="189"/>
      <c r="N514" s="194"/>
      <c r="O514" s="195"/>
      <c r="P514" s="195"/>
      <c r="Q514" s="195"/>
      <c r="R514" s="195"/>
      <c r="S514" s="195"/>
      <c r="T514" s="195"/>
      <c r="U514" s="195"/>
      <c r="V514" s="195"/>
      <c r="W514" s="195"/>
      <c r="X514" s="196"/>
      <c r="AT514" s="190" t="s">
        <v>152</v>
      </c>
      <c r="AU514" s="190" t="s">
        <v>90</v>
      </c>
      <c r="AV514" s="14" t="s">
        <v>147</v>
      </c>
      <c r="AW514" s="14" t="s">
        <v>4</v>
      </c>
      <c r="AX514" s="14" t="s">
        <v>88</v>
      </c>
      <c r="AY514" s="190" t="s">
        <v>140</v>
      </c>
    </row>
    <row r="515" spans="2:65" s="1" customFormat="1" ht="16.5" customHeight="1">
      <c r="B515" s="155"/>
      <c r="C515" s="197" t="s">
        <v>644</v>
      </c>
      <c r="D515" s="197" t="s">
        <v>289</v>
      </c>
      <c r="E515" s="198" t="s">
        <v>645</v>
      </c>
      <c r="F515" s="199" t="s">
        <v>646</v>
      </c>
      <c r="G515" s="200" t="s">
        <v>274</v>
      </c>
      <c r="H515" s="201">
        <v>90.64</v>
      </c>
      <c r="I515" s="202"/>
      <c r="J515" s="203"/>
      <c r="K515" s="204">
        <f>ROUND(P515*H515,2)</f>
        <v>0</v>
      </c>
      <c r="L515" s="199" t="s">
        <v>1</v>
      </c>
      <c r="M515" s="205"/>
      <c r="N515" s="206" t="s">
        <v>1</v>
      </c>
      <c r="O515" s="164" t="s">
        <v>43</v>
      </c>
      <c r="P515" s="165">
        <f>I515+J515</f>
        <v>0</v>
      </c>
      <c r="Q515" s="165">
        <f>ROUND(I515*H515,2)</f>
        <v>0</v>
      </c>
      <c r="R515" s="165">
        <f>ROUND(J515*H515,2)</f>
        <v>0</v>
      </c>
      <c r="S515" s="52"/>
      <c r="T515" s="166">
        <f>S515*H515</f>
        <v>0</v>
      </c>
      <c r="U515" s="166">
        <v>0.0821</v>
      </c>
      <c r="V515" s="166">
        <f>U515*H515</f>
        <v>7.441544</v>
      </c>
      <c r="W515" s="166">
        <v>0</v>
      </c>
      <c r="X515" s="167">
        <f>W515*H515</f>
        <v>0</v>
      </c>
      <c r="AR515" s="168" t="s">
        <v>292</v>
      </c>
      <c r="AT515" s="168" t="s">
        <v>289</v>
      </c>
      <c r="AU515" s="168" t="s">
        <v>90</v>
      </c>
      <c r="AY515" s="16" t="s">
        <v>140</v>
      </c>
      <c r="BE515" s="169">
        <f>IF(O515="základní",K515,0)</f>
        <v>0</v>
      </c>
      <c r="BF515" s="169">
        <f>IF(O515="snížená",K515,0)</f>
        <v>0</v>
      </c>
      <c r="BG515" s="169">
        <f>IF(O515="zákl. přenesená",K515,0)</f>
        <v>0</v>
      </c>
      <c r="BH515" s="169">
        <f>IF(O515="sníž. přenesená",K515,0)</f>
        <v>0</v>
      </c>
      <c r="BI515" s="169">
        <f>IF(O515="nulová",K515,0)</f>
        <v>0</v>
      </c>
      <c r="BJ515" s="16" t="s">
        <v>88</v>
      </c>
      <c r="BK515" s="169">
        <f>ROUND(P515*H515,2)</f>
        <v>0</v>
      </c>
      <c r="BL515" s="16" t="s">
        <v>147</v>
      </c>
      <c r="BM515" s="168" t="s">
        <v>647</v>
      </c>
    </row>
    <row r="516" spans="2:47" s="1" customFormat="1" ht="19.5">
      <c r="B516" s="30"/>
      <c r="D516" s="170" t="s">
        <v>149</v>
      </c>
      <c r="F516" s="171" t="s">
        <v>648</v>
      </c>
      <c r="I516" s="89"/>
      <c r="J516" s="89"/>
      <c r="M516" s="30"/>
      <c r="N516" s="172"/>
      <c r="O516" s="52"/>
      <c r="P516" s="52"/>
      <c r="Q516" s="52"/>
      <c r="R516" s="52"/>
      <c r="S516" s="52"/>
      <c r="T516" s="52"/>
      <c r="U516" s="52"/>
      <c r="V516" s="52"/>
      <c r="W516" s="52"/>
      <c r="X516" s="53"/>
      <c r="AT516" s="16" t="s">
        <v>149</v>
      </c>
      <c r="AU516" s="16" t="s">
        <v>90</v>
      </c>
    </row>
    <row r="517" spans="2:47" s="1" customFormat="1" ht="19.5">
      <c r="B517" s="30"/>
      <c r="D517" s="170" t="s">
        <v>150</v>
      </c>
      <c r="F517" s="173" t="s">
        <v>649</v>
      </c>
      <c r="I517" s="89"/>
      <c r="J517" s="89"/>
      <c r="M517" s="30"/>
      <c r="N517" s="172"/>
      <c r="O517" s="52"/>
      <c r="P517" s="52"/>
      <c r="Q517" s="52"/>
      <c r="R517" s="52"/>
      <c r="S517" s="52"/>
      <c r="T517" s="52"/>
      <c r="U517" s="52"/>
      <c r="V517" s="52"/>
      <c r="W517" s="52"/>
      <c r="X517" s="53"/>
      <c r="AT517" s="16" t="s">
        <v>150</v>
      </c>
      <c r="AU517" s="16" t="s">
        <v>90</v>
      </c>
    </row>
    <row r="518" spans="2:51" s="13" customFormat="1" ht="12">
      <c r="B518" s="181"/>
      <c r="D518" s="170" t="s">
        <v>152</v>
      </c>
      <c r="E518" s="182" t="s">
        <v>1</v>
      </c>
      <c r="F518" s="183" t="s">
        <v>650</v>
      </c>
      <c r="H518" s="184">
        <v>90.64</v>
      </c>
      <c r="I518" s="185"/>
      <c r="J518" s="185"/>
      <c r="M518" s="181"/>
      <c r="N518" s="186"/>
      <c r="O518" s="187"/>
      <c r="P518" s="187"/>
      <c r="Q518" s="187"/>
      <c r="R518" s="187"/>
      <c r="S518" s="187"/>
      <c r="T518" s="187"/>
      <c r="U518" s="187"/>
      <c r="V518" s="187"/>
      <c r="W518" s="187"/>
      <c r="X518" s="188"/>
      <c r="AT518" s="182" t="s">
        <v>152</v>
      </c>
      <c r="AU518" s="182" t="s">
        <v>90</v>
      </c>
      <c r="AV518" s="13" t="s">
        <v>90</v>
      </c>
      <c r="AW518" s="13" t="s">
        <v>4</v>
      </c>
      <c r="AX518" s="13" t="s">
        <v>88</v>
      </c>
      <c r="AY518" s="182" t="s">
        <v>140</v>
      </c>
    </row>
    <row r="519" spans="2:65" s="1" customFormat="1" ht="16.5" customHeight="1">
      <c r="B519" s="155"/>
      <c r="C519" s="197" t="s">
        <v>651</v>
      </c>
      <c r="D519" s="197" t="s">
        <v>289</v>
      </c>
      <c r="E519" s="198" t="s">
        <v>652</v>
      </c>
      <c r="F519" s="199" t="s">
        <v>653</v>
      </c>
      <c r="G519" s="200" t="s">
        <v>274</v>
      </c>
      <c r="H519" s="201">
        <v>3.605</v>
      </c>
      <c r="I519" s="202"/>
      <c r="J519" s="203"/>
      <c r="K519" s="204">
        <f>ROUND(P519*H519,2)</f>
        <v>0</v>
      </c>
      <c r="L519" s="199" t="s">
        <v>1</v>
      </c>
      <c r="M519" s="205"/>
      <c r="N519" s="206" t="s">
        <v>1</v>
      </c>
      <c r="O519" s="164" t="s">
        <v>43</v>
      </c>
      <c r="P519" s="165">
        <f>I519+J519</f>
        <v>0</v>
      </c>
      <c r="Q519" s="165">
        <f>ROUND(I519*H519,2)</f>
        <v>0</v>
      </c>
      <c r="R519" s="165">
        <f>ROUND(J519*H519,2)</f>
        <v>0</v>
      </c>
      <c r="S519" s="52"/>
      <c r="T519" s="166">
        <f>S519*H519</f>
        <v>0</v>
      </c>
      <c r="U519" s="166">
        <v>0.0483</v>
      </c>
      <c r="V519" s="166">
        <f>U519*H519</f>
        <v>0.1741215</v>
      </c>
      <c r="W519" s="166">
        <v>0</v>
      </c>
      <c r="X519" s="167">
        <f>W519*H519</f>
        <v>0</v>
      </c>
      <c r="AR519" s="168" t="s">
        <v>292</v>
      </c>
      <c r="AT519" s="168" t="s">
        <v>289</v>
      </c>
      <c r="AU519" s="168" t="s">
        <v>90</v>
      </c>
      <c r="AY519" s="16" t="s">
        <v>140</v>
      </c>
      <c r="BE519" s="169">
        <f>IF(O519="základní",K519,0)</f>
        <v>0</v>
      </c>
      <c r="BF519" s="169">
        <f>IF(O519="snížená",K519,0)</f>
        <v>0</v>
      </c>
      <c r="BG519" s="169">
        <f>IF(O519="zákl. přenesená",K519,0)</f>
        <v>0</v>
      </c>
      <c r="BH519" s="169">
        <f>IF(O519="sníž. přenesená",K519,0)</f>
        <v>0</v>
      </c>
      <c r="BI519" s="169">
        <f>IF(O519="nulová",K519,0)</f>
        <v>0</v>
      </c>
      <c r="BJ519" s="16" t="s">
        <v>88</v>
      </c>
      <c r="BK519" s="169">
        <f>ROUND(P519*H519,2)</f>
        <v>0</v>
      </c>
      <c r="BL519" s="16" t="s">
        <v>147</v>
      </c>
      <c r="BM519" s="168" t="s">
        <v>654</v>
      </c>
    </row>
    <row r="520" spans="2:47" s="1" customFormat="1" ht="19.5">
      <c r="B520" s="30"/>
      <c r="D520" s="170" t="s">
        <v>149</v>
      </c>
      <c r="F520" s="171" t="s">
        <v>655</v>
      </c>
      <c r="I520" s="89"/>
      <c r="J520" s="89"/>
      <c r="M520" s="30"/>
      <c r="N520" s="172"/>
      <c r="O520" s="52"/>
      <c r="P520" s="52"/>
      <c r="Q520" s="52"/>
      <c r="R520" s="52"/>
      <c r="S520" s="52"/>
      <c r="T520" s="52"/>
      <c r="U520" s="52"/>
      <c r="V520" s="52"/>
      <c r="W520" s="52"/>
      <c r="X520" s="53"/>
      <c r="AT520" s="16" t="s">
        <v>149</v>
      </c>
      <c r="AU520" s="16" t="s">
        <v>90</v>
      </c>
    </row>
    <row r="521" spans="2:47" s="1" customFormat="1" ht="19.5">
      <c r="B521" s="30"/>
      <c r="D521" s="170" t="s">
        <v>150</v>
      </c>
      <c r="F521" s="173" t="s">
        <v>656</v>
      </c>
      <c r="I521" s="89"/>
      <c r="J521" s="89"/>
      <c r="M521" s="30"/>
      <c r="N521" s="172"/>
      <c r="O521" s="52"/>
      <c r="P521" s="52"/>
      <c r="Q521" s="52"/>
      <c r="R521" s="52"/>
      <c r="S521" s="52"/>
      <c r="T521" s="52"/>
      <c r="U521" s="52"/>
      <c r="V521" s="52"/>
      <c r="W521" s="52"/>
      <c r="X521" s="53"/>
      <c r="AT521" s="16" t="s">
        <v>150</v>
      </c>
      <c r="AU521" s="16" t="s">
        <v>90</v>
      </c>
    </row>
    <row r="522" spans="2:51" s="13" customFormat="1" ht="12">
      <c r="B522" s="181"/>
      <c r="D522" s="170" t="s">
        <v>152</v>
      </c>
      <c r="E522" s="182" t="s">
        <v>1</v>
      </c>
      <c r="F522" s="183" t="s">
        <v>657</v>
      </c>
      <c r="H522" s="184">
        <v>3.605</v>
      </c>
      <c r="I522" s="185"/>
      <c r="J522" s="185"/>
      <c r="M522" s="181"/>
      <c r="N522" s="186"/>
      <c r="O522" s="187"/>
      <c r="P522" s="187"/>
      <c r="Q522" s="187"/>
      <c r="R522" s="187"/>
      <c r="S522" s="187"/>
      <c r="T522" s="187"/>
      <c r="U522" s="187"/>
      <c r="V522" s="187"/>
      <c r="W522" s="187"/>
      <c r="X522" s="188"/>
      <c r="AT522" s="182" t="s">
        <v>152</v>
      </c>
      <c r="AU522" s="182" t="s">
        <v>90</v>
      </c>
      <c r="AV522" s="13" t="s">
        <v>90</v>
      </c>
      <c r="AW522" s="13" t="s">
        <v>4</v>
      </c>
      <c r="AX522" s="13" t="s">
        <v>88</v>
      </c>
      <c r="AY522" s="182" t="s">
        <v>140</v>
      </c>
    </row>
    <row r="523" spans="2:65" s="1" customFormat="1" ht="24" customHeight="1">
      <c r="B523" s="155"/>
      <c r="C523" s="197" t="s">
        <v>658</v>
      </c>
      <c r="D523" s="197" t="s">
        <v>289</v>
      </c>
      <c r="E523" s="198" t="s">
        <v>659</v>
      </c>
      <c r="F523" s="199" t="s">
        <v>660</v>
      </c>
      <c r="G523" s="200" t="s">
        <v>274</v>
      </c>
      <c r="H523" s="201">
        <v>2.06</v>
      </c>
      <c r="I523" s="202"/>
      <c r="J523" s="203"/>
      <c r="K523" s="204">
        <f>ROUND(P523*H523,2)</f>
        <v>0</v>
      </c>
      <c r="L523" s="199" t="s">
        <v>1</v>
      </c>
      <c r="M523" s="205"/>
      <c r="N523" s="206" t="s">
        <v>1</v>
      </c>
      <c r="O523" s="164" t="s">
        <v>43</v>
      </c>
      <c r="P523" s="165">
        <f>I523+J523</f>
        <v>0</v>
      </c>
      <c r="Q523" s="165">
        <f>ROUND(I523*H523,2)</f>
        <v>0</v>
      </c>
      <c r="R523" s="165">
        <f>ROUND(J523*H523,2)</f>
        <v>0</v>
      </c>
      <c r="S523" s="52"/>
      <c r="T523" s="166">
        <f>S523*H523</f>
        <v>0</v>
      </c>
      <c r="U523" s="166">
        <v>0.064</v>
      </c>
      <c r="V523" s="166">
        <f>U523*H523</f>
        <v>0.13184</v>
      </c>
      <c r="W523" s="166">
        <v>0</v>
      </c>
      <c r="X523" s="167">
        <f>W523*H523</f>
        <v>0</v>
      </c>
      <c r="AR523" s="168" t="s">
        <v>292</v>
      </c>
      <c r="AT523" s="168" t="s">
        <v>289</v>
      </c>
      <c r="AU523" s="168" t="s">
        <v>90</v>
      </c>
      <c r="AY523" s="16" t="s">
        <v>140</v>
      </c>
      <c r="BE523" s="169">
        <f>IF(O523="základní",K523,0)</f>
        <v>0</v>
      </c>
      <c r="BF523" s="169">
        <f>IF(O523="snížená",K523,0)</f>
        <v>0</v>
      </c>
      <c r="BG523" s="169">
        <f>IF(O523="zákl. přenesená",K523,0)</f>
        <v>0</v>
      </c>
      <c r="BH523" s="169">
        <f>IF(O523="sníž. přenesená",K523,0)</f>
        <v>0</v>
      </c>
      <c r="BI523" s="169">
        <f>IF(O523="nulová",K523,0)</f>
        <v>0</v>
      </c>
      <c r="BJ523" s="16" t="s">
        <v>88</v>
      </c>
      <c r="BK523" s="169">
        <f>ROUND(P523*H523,2)</f>
        <v>0</v>
      </c>
      <c r="BL523" s="16" t="s">
        <v>147</v>
      </c>
      <c r="BM523" s="168" t="s">
        <v>661</v>
      </c>
    </row>
    <row r="524" spans="2:47" s="1" customFormat="1" ht="19.5">
      <c r="B524" s="30"/>
      <c r="D524" s="170" t="s">
        <v>149</v>
      </c>
      <c r="F524" s="171" t="s">
        <v>662</v>
      </c>
      <c r="I524" s="89"/>
      <c r="J524" s="89"/>
      <c r="M524" s="30"/>
      <c r="N524" s="172"/>
      <c r="O524" s="52"/>
      <c r="P524" s="52"/>
      <c r="Q524" s="52"/>
      <c r="R524" s="52"/>
      <c r="S524" s="52"/>
      <c r="T524" s="52"/>
      <c r="U524" s="52"/>
      <c r="V524" s="52"/>
      <c r="W524" s="52"/>
      <c r="X524" s="53"/>
      <c r="AT524" s="16" t="s">
        <v>149</v>
      </c>
      <c r="AU524" s="16" t="s">
        <v>90</v>
      </c>
    </row>
    <row r="525" spans="2:47" s="1" customFormat="1" ht="19.5">
      <c r="B525" s="30"/>
      <c r="D525" s="170" t="s">
        <v>150</v>
      </c>
      <c r="F525" s="173" t="s">
        <v>663</v>
      </c>
      <c r="I525" s="89"/>
      <c r="J525" s="89"/>
      <c r="M525" s="30"/>
      <c r="N525" s="172"/>
      <c r="O525" s="52"/>
      <c r="P525" s="52"/>
      <c r="Q525" s="52"/>
      <c r="R525" s="52"/>
      <c r="S525" s="52"/>
      <c r="T525" s="52"/>
      <c r="U525" s="52"/>
      <c r="V525" s="52"/>
      <c r="W525" s="52"/>
      <c r="X525" s="53"/>
      <c r="AT525" s="16" t="s">
        <v>150</v>
      </c>
      <c r="AU525" s="16" t="s">
        <v>90</v>
      </c>
    </row>
    <row r="526" spans="2:51" s="13" customFormat="1" ht="12">
      <c r="B526" s="181"/>
      <c r="D526" s="170" t="s">
        <v>152</v>
      </c>
      <c r="E526" s="182" t="s">
        <v>1</v>
      </c>
      <c r="F526" s="183" t="s">
        <v>587</v>
      </c>
      <c r="H526" s="184">
        <v>2.06</v>
      </c>
      <c r="I526" s="185"/>
      <c r="J526" s="185"/>
      <c r="M526" s="181"/>
      <c r="N526" s="186"/>
      <c r="O526" s="187"/>
      <c r="P526" s="187"/>
      <c r="Q526" s="187"/>
      <c r="R526" s="187"/>
      <c r="S526" s="187"/>
      <c r="T526" s="187"/>
      <c r="U526" s="187"/>
      <c r="V526" s="187"/>
      <c r="W526" s="187"/>
      <c r="X526" s="188"/>
      <c r="AT526" s="182" t="s">
        <v>152</v>
      </c>
      <c r="AU526" s="182" t="s">
        <v>90</v>
      </c>
      <c r="AV526" s="13" t="s">
        <v>90</v>
      </c>
      <c r="AW526" s="13" t="s">
        <v>4</v>
      </c>
      <c r="AX526" s="13" t="s">
        <v>88</v>
      </c>
      <c r="AY526" s="182" t="s">
        <v>140</v>
      </c>
    </row>
    <row r="527" spans="2:65" s="1" customFormat="1" ht="16.5" customHeight="1">
      <c r="B527" s="155"/>
      <c r="C527" s="197" t="s">
        <v>664</v>
      </c>
      <c r="D527" s="197" t="s">
        <v>289</v>
      </c>
      <c r="E527" s="198" t="s">
        <v>665</v>
      </c>
      <c r="F527" s="199" t="s">
        <v>666</v>
      </c>
      <c r="G527" s="200" t="s">
        <v>247</v>
      </c>
      <c r="H527" s="201">
        <v>1.607</v>
      </c>
      <c r="I527" s="202"/>
      <c r="J527" s="203"/>
      <c r="K527" s="204">
        <f>ROUND(P527*H527,2)</f>
        <v>0</v>
      </c>
      <c r="L527" s="199" t="s">
        <v>261</v>
      </c>
      <c r="M527" s="205"/>
      <c r="N527" s="206" t="s">
        <v>1</v>
      </c>
      <c r="O527" s="164" t="s">
        <v>43</v>
      </c>
      <c r="P527" s="165">
        <f>I527+J527</f>
        <v>0</v>
      </c>
      <c r="Q527" s="165">
        <f>ROUND(I527*H527,2)</f>
        <v>0</v>
      </c>
      <c r="R527" s="165">
        <f>ROUND(J527*H527,2)</f>
        <v>0</v>
      </c>
      <c r="S527" s="52"/>
      <c r="T527" s="166">
        <f>S527*H527</f>
        <v>0</v>
      </c>
      <c r="U527" s="166">
        <v>0.0782</v>
      </c>
      <c r="V527" s="166">
        <f>U527*H527</f>
        <v>0.1256674</v>
      </c>
      <c r="W527" s="166">
        <v>0</v>
      </c>
      <c r="X527" s="167">
        <f>W527*H527</f>
        <v>0</v>
      </c>
      <c r="AR527" s="168" t="s">
        <v>292</v>
      </c>
      <c r="AT527" s="168" t="s">
        <v>289</v>
      </c>
      <c r="AU527" s="168" t="s">
        <v>90</v>
      </c>
      <c r="AY527" s="16" t="s">
        <v>140</v>
      </c>
      <c r="BE527" s="169">
        <f>IF(O527="základní",K527,0)</f>
        <v>0</v>
      </c>
      <c r="BF527" s="169">
        <f>IF(O527="snížená",K527,0)</f>
        <v>0</v>
      </c>
      <c r="BG527" s="169">
        <f>IF(O527="zákl. přenesená",K527,0)</f>
        <v>0</v>
      </c>
      <c r="BH527" s="169">
        <f>IF(O527="sníž. přenesená",K527,0)</f>
        <v>0</v>
      </c>
      <c r="BI527" s="169">
        <f>IF(O527="nulová",K527,0)</f>
        <v>0</v>
      </c>
      <c r="BJ527" s="16" t="s">
        <v>88</v>
      </c>
      <c r="BK527" s="169">
        <f>ROUND(P527*H527,2)</f>
        <v>0</v>
      </c>
      <c r="BL527" s="16" t="s">
        <v>147</v>
      </c>
      <c r="BM527" s="168" t="s">
        <v>667</v>
      </c>
    </row>
    <row r="528" spans="2:47" s="1" customFormat="1" ht="12">
      <c r="B528" s="30"/>
      <c r="D528" s="170" t="s">
        <v>149</v>
      </c>
      <c r="F528" s="171" t="s">
        <v>666</v>
      </c>
      <c r="I528" s="89"/>
      <c r="J528" s="89"/>
      <c r="M528" s="30"/>
      <c r="N528" s="172"/>
      <c r="O528" s="52"/>
      <c r="P528" s="52"/>
      <c r="Q528" s="52"/>
      <c r="R528" s="52"/>
      <c r="S528" s="52"/>
      <c r="T528" s="52"/>
      <c r="U528" s="52"/>
      <c r="V528" s="52"/>
      <c r="W528" s="52"/>
      <c r="X528" s="53"/>
      <c r="AT528" s="16" t="s">
        <v>149</v>
      </c>
      <c r="AU528" s="16" t="s">
        <v>90</v>
      </c>
    </row>
    <row r="529" spans="2:51" s="13" customFormat="1" ht="12">
      <c r="B529" s="181"/>
      <c r="D529" s="170" t="s">
        <v>152</v>
      </c>
      <c r="E529" s="182" t="s">
        <v>1</v>
      </c>
      <c r="F529" s="183" t="s">
        <v>668</v>
      </c>
      <c r="H529" s="184">
        <v>1.607</v>
      </c>
      <c r="I529" s="185"/>
      <c r="J529" s="185"/>
      <c r="M529" s="181"/>
      <c r="N529" s="186"/>
      <c r="O529" s="187"/>
      <c r="P529" s="187"/>
      <c r="Q529" s="187"/>
      <c r="R529" s="187"/>
      <c r="S529" s="187"/>
      <c r="T529" s="187"/>
      <c r="U529" s="187"/>
      <c r="V529" s="187"/>
      <c r="W529" s="187"/>
      <c r="X529" s="188"/>
      <c r="AT529" s="182" t="s">
        <v>152</v>
      </c>
      <c r="AU529" s="182" t="s">
        <v>90</v>
      </c>
      <c r="AV529" s="13" t="s">
        <v>90</v>
      </c>
      <c r="AW529" s="13" t="s">
        <v>4</v>
      </c>
      <c r="AX529" s="13" t="s">
        <v>80</v>
      </c>
      <c r="AY529" s="182" t="s">
        <v>140</v>
      </c>
    </row>
    <row r="530" spans="2:51" s="14" customFormat="1" ht="12">
      <c r="B530" s="189"/>
      <c r="D530" s="170" t="s">
        <v>152</v>
      </c>
      <c r="E530" s="190" t="s">
        <v>1</v>
      </c>
      <c r="F530" s="191" t="s">
        <v>155</v>
      </c>
      <c r="H530" s="192">
        <v>1.607</v>
      </c>
      <c r="I530" s="193"/>
      <c r="J530" s="193"/>
      <c r="M530" s="189"/>
      <c r="N530" s="194"/>
      <c r="O530" s="195"/>
      <c r="P530" s="195"/>
      <c r="Q530" s="195"/>
      <c r="R530" s="195"/>
      <c r="S530" s="195"/>
      <c r="T530" s="195"/>
      <c r="U530" s="195"/>
      <c r="V530" s="195"/>
      <c r="W530" s="195"/>
      <c r="X530" s="196"/>
      <c r="AT530" s="190" t="s">
        <v>152</v>
      </c>
      <c r="AU530" s="190" t="s">
        <v>90</v>
      </c>
      <c r="AV530" s="14" t="s">
        <v>147</v>
      </c>
      <c r="AW530" s="14" t="s">
        <v>4</v>
      </c>
      <c r="AX530" s="14" t="s">
        <v>88</v>
      </c>
      <c r="AY530" s="190" t="s">
        <v>140</v>
      </c>
    </row>
    <row r="531" spans="2:65" s="1" customFormat="1" ht="24" customHeight="1">
      <c r="B531" s="155"/>
      <c r="C531" s="156" t="s">
        <v>669</v>
      </c>
      <c r="D531" s="156" t="s">
        <v>143</v>
      </c>
      <c r="E531" s="157" t="s">
        <v>670</v>
      </c>
      <c r="F531" s="158" t="s">
        <v>671</v>
      </c>
      <c r="G531" s="159" t="s">
        <v>247</v>
      </c>
      <c r="H531" s="160">
        <v>65</v>
      </c>
      <c r="I531" s="161"/>
      <c r="J531" s="161"/>
      <c r="K531" s="162">
        <f>ROUND(P531*H531,2)</f>
        <v>0</v>
      </c>
      <c r="L531" s="158" t="s">
        <v>1</v>
      </c>
      <c r="M531" s="30"/>
      <c r="N531" s="163" t="s">
        <v>1</v>
      </c>
      <c r="O531" s="164" t="s">
        <v>43</v>
      </c>
      <c r="P531" s="165">
        <f>I531+J531</f>
        <v>0</v>
      </c>
      <c r="Q531" s="165">
        <f>ROUND(I531*H531,2)</f>
        <v>0</v>
      </c>
      <c r="R531" s="165">
        <f>ROUND(J531*H531,2)</f>
        <v>0</v>
      </c>
      <c r="S531" s="52"/>
      <c r="T531" s="166">
        <f>S531*H531</f>
        <v>0</v>
      </c>
      <c r="U531" s="166">
        <v>0.1295</v>
      </c>
      <c r="V531" s="166">
        <f>U531*H531</f>
        <v>8.4175</v>
      </c>
      <c r="W531" s="166">
        <v>0</v>
      </c>
      <c r="X531" s="167">
        <f>W531*H531</f>
        <v>0</v>
      </c>
      <c r="AR531" s="168" t="s">
        <v>147</v>
      </c>
      <c r="AT531" s="168" t="s">
        <v>143</v>
      </c>
      <c r="AU531" s="168" t="s">
        <v>90</v>
      </c>
      <c r="AY531" s="16" t="s">
        <v>140</v>
      </c>
      <c r="BE531" s="169">
        <f>IF(O531="základní",K531,0)</f>
        <v>0</v>
      </c>
      <c r="BF531" s="169">
        <f>IF(O531="snížená",K531,0)</f>
        <v>0</v>
      </c>
      <c r="BG531" s="169">
        <f>IF(O531="zákl. přenesená",K531,0)</f>
        <v>0</v>
      </c>
      <c r="BH531" s="169">
        <f>IF(O531="sníž. přenesená",K531,0)</f>
        <v>0</v>
      </c>
      <c r="BI531" s="169">
        <f>IF(O531="nulová",K531,0)</f>
        <v>0</v>
      </c>
      <c r="BJ531" s="16" t="s">
        <v>88</v>
      </c>
      <c r="BK531" s="169">
        <f>ROUND(P531*H531,2)</f>
        <v>0</v>
      </c>
      <c r="BL531" s="16" t="s">
        <v>147</v>
      </c>
      <c r="BM531" s="168" t="s">
        <v>672</v>
      </c>
    </row>
    <row r="532" spans="2:47" s="1" customFormat="1" ht="19.5">
      <c r="B532" s="30"/>
      <c r="D532" s="170" t="s">
        <v>149</v>
      </c>
      <c r="F532" s="171" t="s">
        <v>671</v>
      </c>
      <c r="I532" s="89"/>
      <c r="J532" s="89"/>
      <c r="M532" s="30"/>
      <c r="N532" s="172"/>
      <c r="O532" s="52"/>
      <c r="P532" s="52"/>
      <c r="Q532" s="52"/>
      <c r="R532" s="52"/>
      <c r="S532" s="52"/>
      <c r="T532" s="52"/>
      <c r="U532" s="52"/>
      <c r="V532" s="52"/>
      <c r="W532" s="52"/>
      <c r="X532" s="53"/>
      <c r="AT532" s="16" t="s">
        <v>149</v>
      </c>
      <c r="AU532" s="16" t="s">
        <v>90</v>
      </c>
    </row>
    <row r="533" spans="2:47" s="1" customFormat="1" ht="29.25">
      <c r="B533" s="30"/>
      <c r="D533" s="170" t="s">
        <v>150</v>
      </c>
      <c r="F533" s="173" t="s">
        <v>673</v>
      </c>
      <c r="I533" s="89"/>
      <c r="J533" s="89"/>
      <c r="M533" s="30"/>
      <c r="N533" s="172"/>
      <c r="O533" s="52"/>
      <c r="P533" s="52"/>
      <c r="Q533" s="52"/>
      <c r="R533" s="52"/>
      <c r="S533" s="52"/>
      <c r="T533" s="52"/>
      <c r="U533" s="52"/>
      <c r="V533" s="52"/>
      <c r="W533" s="52"/>
      <c r="X533" s="53"/>
      <c r="AT533" s="16" t="s">
        <v>150</v>
      </c>
      <c r="AU533" s="16" t="s">
        <v>90</v>
      </c>
    </row>
    <row r="534" spans="2:51" s="12" customFormat="1" ht="12">
      <c r="B534" s="174"/>
      <c r="D534" s="170" t="s">
        <v>152</v>
      </c>
      <c r="E534" s="175" t="s">
        <v>1</v>
      </c>
      <c r="F534" s="176" t="s">
        <v>153</v>
      </c>
      <c r="H534" s="175" t="s">
        <v>1</v>
      </c>
      <c r="I534" s="177"/>
      <c r="J534" s="177"/>
      <c r="M534" s="174"/>
      <c r="N534" s="178"/>
      <c r="O534" s="179"/>
      <c r="P534" s="179"/>
      <c r="Q534" s="179"/>
      <c r="R534" s="179"/>
      <c r="S534" s="179"/>
      <c r="T534" s="179"/>
      <c r="U534" s="179"/>
      <c r="V534" s="179"/>
      <c r="W534" s="179"/>
      <c r="X534" s="180"/>
      <c r="AT534" s="175" t="s">
        <v>152</v>
      </c>
      <c r="AU534" s="175" t="s">
        <v>90</v>
      </c>
      <c r="AV534" s="12" t="s">
        <v>88</v>
      </c>
      <c r="AW534" s="12" t="s">
        <v>4</v>
      </c>
      <c r="AX534" s="12" t="s">
        <v>80</v>
      </c>
      <c r="AY534" s="175" t="s">
        <v>140</v>
      </c>
    </row>
    <row r="535" spans="2:51" s="13" customFormat="1" ht="12">
      <c r="B535" s="181"/>
      <c r="D535" s="170" t="s">
        <v>152</v>
      </c>
      <c r="E535" s="182" t="s">
        <v>1</v>
      </c>
      <c r="F535" s="183" t="s">
        <v>674</v>
      </c>
      <c r="H535" s="184">
        <v>65</v>
      </c>
      <c r="I535" s="185"/>
      <c r="J535" s="185"/>
      <c r="M535" s="181"/>
      <c r="N535" s="186"/>
      <c r="O535" s="187"/>
      <c r="P535" s="187"/>
      <c r="Q535" s="187"/>
      <c r="R535" s="187"/>
      <c r="S535" s="187"/>
      <c r="T535" s="187"/>
      <c r="U535" s="187"/>
      <c r="V535" s="187"/>
      <c r="W535" s="187"/>
      <c r="X535" s="188"/>
      <c r="AT535" s="182" t="s">
        <v>152</v>
      </c>
      <c r="AU535" s="182" t="s">
        <v>90</v>
      </c>
      <c r="AV535" s="13" t="s">
        <v>90</v>
      </c>
      <c r="AW535" s="13" t="s">
        <v>4</v>
      </c>
      <c r="AX535" s="13" t="s">
        <v>80</v>
      </c>
      <c r="AY535" s="182" t="s">
        <v>140</v>
      </c>
    </row>
    <row r="536" spans="2:51" s="14" customFormat="1" ht="12">
      <c r="B536" s="189"/>
      <c r="D536" s="170" t="s">
        <v>152</v>
      </c>
      <c r="E536" s="190" t="s">
        <v>1</v>
      </c>
      <c r="F536" s="191" t="s">
        <v>155</v>
      </c>
      <c r="H536" s="192">
        <v>65</v>
      </c>
      <c r="I536" s="193"/>
      <c r="J536" s="193"/>
      <c r="M536" s="189"/>
      <c r="N536" s="194"/>
      <c r="O536" s="195"/>
      <c r="P536" s="195"/>
      <c r="Q536" s="195"/>
      <c r="R536" s="195"/>
      <c r="S536" s="195"/>
      <c r="T536" s="195"/>
      <c r="U536" s="195"/>
      <c r="V536" s="195"/>
      <c r="W536" s="195"/>
      <c r="X536" s="196"/>
      <c r="AT536" s="190" t="s">
        <v>152</v>
      </c>
      <c r="AU536" s="190" t="s">
        <v>90</v>
      </c>
      <c r="AV536" s="14" t="s">
        <v>147</v>
      </c>
      <c r="AW536" s="14" t="s">
        <v>4</v>
      </c>
      <c r="AX536" s="14" t="s">
        <v>88</v>
      </c>
      <c r="AY536" s="190" t="s">
        <v>140</v>
      </c>
    </row>
    <row r="537" spans="2:65" s="1" customFormat="1" ht="16.5" customHeight="1">
      <c r="B537" s="155"/>
      <c r="C537" s="197" t="s">
        <v>675</v>
      </c>
      <c r="D537" s="197" t="s">
        <v>289</v>
      </c>
      <c r="E537" s="198" t="s">
        <v>676</v>
      </c>
      <c r="F537" s="199" t="s">
        <v>677</v>
      </c>
      <c r="G537" s="200" t="s">
        <v>247</v>
      </c>
      <c r="H537" s="201">
        <v>66.95</v>
      </c>
      <c r="I537" s="202"/>
      <c r="J537" s="203"/>
      <c r="K537" s="204">
        <f>ROUND(P537*H537,2)</f>
        <v>0</v>
      </c>
      <c r="L537" s="199" t="s">
        <v>261</v>
      </c>
      <c r="M537" s="205"/>
      <c r="N537" s="206" t="s">
        <v>1</v>
      </c>
      <c r="O537" s="164" t="s">
        <v>43</v>
      </c>
      <c r="P537" s="165">
        <f>I537+J537</f>
        <v>0</v>
      </c>
      <c r="Q537" s="165">
        <f>ROUND(I537*H537,2)</f>
        <v>0</v>
      </c>
      <c r="R537" s="165">
        <f>ROUND(J537*H537,2)</f>
        <v>0</v>
      </c>
      <c r="S537" s="52"/>
      <c r="T537" s="166">
        <f>S537*H537</f>
        <v>0</v>
      </c>
      <c r="U537" s="166">
        <v>0.058</v>
      </c>
      <c r="V537" s="166">
        <f>U537*H537</f>
        <v>3.8831</v>
      </c>
      <c r="W537" s="166">
        <v>0</v>
      </c>
      <c r="X537" s="167">
        <f>W537*H537</f>
        <v>0</v>
      </c>
      <c r="AR537" s="168" t="s">
        <v>292</v>
      </c>
      <c r="AT537" s="168" t="s">
        <v>289</v>
      </c>
      <c r="AU537" s="168" t="s">
        <v>90</v>
      </c>
      <c r="AY537" s="16" t="s">
        <v>140</v>
      </c>
      <c r="BE537" s="169">
        <f>IF(O537="základní",K537,0)</f>
        <v>0</v>
      </c>
      <c r="BF537" s="169">
        <f>IF(O537="snížená",K537,0)</f>
        <v>0</v>
      </c>
      <c r="BG537" s="169">
        <f>IF(O537="zákl. přenesená",K537,0)</f>
        <v>0</v>
      </c>
      <c r="BH537" s="169">
        <f>IF(O537="sníž. přenesená",K537,0)</f>
        <v>0</v>
      </c>
      <c r="BI537" s="169">
        <f>IF(O537="nulová",K537,0)</f>
        <v>0</v>
      </c>
      <c r="BJ537" s="16" t="s">
        <v>88</v>
      </c>
      <c r="BK537" s="169">
        <f>ROUND(P537*H537,2)</f>
        <v>0</v>
      </c>
      <c r="BL537" s="16" t="s">
        <v>147</v>
      </c>
      <c r="BM537" s="168" t="s">
        <v>678</v>
      </c>
    </row>
    <row r="538" spans="2:47" s="1" customFormat="1" ht="12">
      <c r="B538" s="30"/>
      <c r="D538" s="170" t="s">
        <v>149</v>
      </c>
      <c r="F538" s="171" t="s">
        <v>677</v>
      </c>
      <c r="I538" s="89"/>
      <c r="J538" s="89"/>
      <c r="M538" s="30"/>
      <c r="N538" s="172"/>
      <c r="O538" s="52"/>
      <c r="P538" s="52"/>
      <c r="Q538" s="52"/>
      <c r="R538" s="52"/>
      <c r="S538" s="52"/>
      <c r="T538" s="52"/>
      <c r="U538" s="52"/>
      <c r="V538" s="52"/>
      <c r="W538" s="52"/>
      <c r="X538" s="53"/>
      <c r="AT538" s="16" t="s">
        <v>149</v>
      </c>
      <c r="AU538" s="16" t="s">
        <v>90</v>
      </c>
    </row>
    <row r="539" spans="2:47" s="1" customFormat="1" ht="19.5">
      <c r="B539" s="30"/>
      <c r="D539" s="170" t="s">
        <v>150</v>
      </c>
      <c r="F539" s="173" t="s">
        <v>679</v>
      </c>
      <c r="I539" s="89"/>
      <c r="J539" s="89"/>
      <c r="M539" s="30"/>
      <c r="N539" s="172"/>
      <c r="O539" s="52"/>
      <c r="P539" s="52"/>
      <c r="Q539" s="52"/>
      <c r="R539" s="52"/>
      <c r="S539" s="52"/>
      <c r="T539" s="52"/>
      <c r="U539" s="52"/>
      <c r="V539" s="52"/>
      <c r="W539" s="52"/>
      <c r="X539" s="53"/>
      <c r="AT539" s="16" t="s">
        <v>150</v>
      </c>
      <c r="AU539" s="16" t="s">
        <v>90</v>
      </c>
    </row>
    <row r="540" spans="2:51" s="13" customFormat="1" ht="12">
      <c r="B540" s="181"/>
      <c r="D540" s="170" t="s">
        <v>152</v>
      </c>
      <c r="E540" s="182" t="s">
        <v>1</v>
      </c>
      <c r="F540" s="183" t="s">
        <v>680</v>
      </c>
      <c r="H540" s="184">
        <v>66.95</v>
      </c>
      <c r="I540" s="185"/>
      <c r="J540" s="185"/>
      <c r="M540" s="181"/>
      <c r="N540" s="186"/>
      <c r="O540" s="187"/>
      <c r="P540" s="187"/>
      <c r="Q540" s="187"/>
      <c r="R540" s="187"/>
      <c r="S540" s="187"/>
      <c r="T540" s="187"/>
      <c r="U540" s="187"/>
      <c r="V540" s="187"/>
      <c r="W540" s="187"/>
      <c r="X540" s="188"/>
      <c r="AT540" s="182" t="s">
        <v>152</v>
      </c>
      <c r="AU540" s="182" t="s">
        <v>90</v>
      </c>
      <c r="AV540" s="13" t="s">
        <v>90</v>
      </c>
      <c r="AW540" s="13" t="s">
        <v>4</v>
      </c>
      <c r="AX540" s="13" t="s">
        <v>80</v>
      </c>
      <c r="AY540" s="182" t="s">
        <v>140</v>
      </c>
    </row>
    <row r="541" spans="2:51" s="14" customFormat="1" ht="12">
      <c r="B541" s="189"/>
      <c r="D541" s="170" t="s">
        <v>152</v>
      </c>
      <c r="E541" s="190" t="s">
        <v>1</v>
      </c>
      <c r="F541" s="191" t="s">
        <v>155</v>
      </c>
      <c r="H541" s="192">
        <v>66.95</v>
      </c>
      <c r="I541" s="193"/>
      <c r="J541" s="193"/>
      <c r="M541" s="189"/>
      <c r="N541" s="194"/>
      <c r="O541" s="195"/>
      <c r="P541" s="195"/>
      <c r="Q541" s="195"/>
      <c r="R541" s="195"/>
      <c r="S541" s="195"/>
      <c r="T541" s="195"/>
      <c r="U541" s="195"/>
      <c r="V541" s="195"/>
      <c r="W541" s="195"/>
      <c r="X541" s="196"/>
      <c r="AT541" s="190" t="s">
        <v>152</v>
      </c>
      <c r="AU541" s="190" t="s">
        <v>90</v>
      </c>
      <c r="AV541" s="14" t="s">
        <v>147</v>
      </c>
      <c r="AW541" s="14" t="s">
        <v>4</v>
      </c>
      <c r="AX541" s="14" t="s">
        <v>88</v>
      </c>
      <c r="AY541" s="190" t="s">
        <v>140</v>
      </c>
    </row>
    <row r="542" spans="2:65" s="1" customFormat="1" ht="24" customHeight="1">
      <c r="B542" s="155"/>
      <c r="C542" s="156" t="s">
        <v>292</v>
      </c>
      <c r="D542" s="156" t="s">
        <v>143</v>
      </c>
      <c r="E542" s="157" t="s">
        <v>681</v>
      </c>
      <c r="F542" s="158" t="s">
        <v>682</v>
      </c>
      <c r="G542" s="159" t="s">
        <v>247</v>
      </c>
      <c r="H542" s="160">
        <v>4</v>
      </c>
      <c r="I542" s="161"/>
      <c r="J542" s="161"/>
      <c r="K542" s="162">
        <f>ROUND(P542*H542,2)</f>
        <v>0</v>
      </c>
      <c r="L542" s="158" t="s">
        <v>1</v>
      </c>
      <c r="M542" s="30"/>
      <c r="N542" s="163" t="s">
        <v>1</v>
      </c>
      <c r="O542" s="164" t="s">
        <v>43</v>
      </c>
      <c r="P542" s="165">
        <f>I542+J542</f>
        <v>0</v>
      </c>
      <c r="Q542" s="165">
        <f>ROUND(I542*H542,2)</f>
        <v>0</v>
      </c>
      <c r="R542" s="165">
        <f>ROUND(J542*H542,2)</f>
        <v>0</v>
      </c>
      <c r="S542" s="52"/>
      <c r="T542" s="166">
        <f>S542*H542</f>
        <v>0</v>
      </c>
      <c r="U542" s="166">
        <v>0.08981</v>
      </c>
      <c r="V542" s="166">
        <f>U542*H542</f>
        <v>0.35924</v>
      </c>
      <c r="W542" s="166">
        <v>0</v>
      </c>
      <c r="X542" s="167">
        <f>W542*H542</f>
        <v>0</v>
      </c>
      <c r="AR542" s="168" t="s">
        <v>147</v>
      </c>
      <c r="AT542" s="168" t="s">
        <v>143</v>
      </c>
      <c r="AU542" s="168" t="s">
        <v>90</v>
      </c>
      <c r="AY542" s="16" t="s">
        <v>140</v>
      </c>
      <c r="BE542" s="169">
        <f>IF(O542="základní",K542,0)</f>
        <v>0</v>
      </c>
      <c r="BF542" s="169">
        <f>IF(O542="snížená",K542,0)</f>
        <v>0</v>
      </c>
      <c r="BG542" s="169">
        <f>IF(O542="zákl. přenesená",K542,0)</f>
        <v>0</v>
      </c>
      <c r="BH542" s="169">
        <f>IF(O542="sníž. přenesená",K542,0)</f>
        <v>0</v>
      </c>
      <c r="BI542" s="169">
        <f>IF(O542="nulová",K542,0)</f>
        <v>0</v>
      </c>
      <c r="BJ542" s="16" t="s">
        <v>88</v>
      </c>
      <c r="BK542" s="169">
        <f>ROUND(P542*H542,2)</f>
        <v>0</v>
      </c>
      <c r="BL542" s="16" t="s">
        <v>147</v>
      </c>
      <c r="BM542" s="168" t="s">
        <v>683</v>
      </c>
    </row>
    <row r="543" spans="2:47" s="1" customFormat="1" ht="19.5">
      <c r="B543" s="30"/>
      <c r="D543" s="170" t="s">
        <v>149</v>
      </c>
      <c r="F543" s="171" t="s">
        <v>682</v>
      </c>
      <c r="I543" s="89"/>
      <c r="J543" s="89"/>
      <c r="M543" s="30"/>
      <c r="N543" s="172"/>
      <c r="O543" s="52"/>
      <c r="P543" s="52"/>
      <c r="Q543" s="52"/>
      <c r="R543" s="52"/>
      <c r="S543" s="52"/>
      <c r="T543" s="52"/>
      <c r="U543" s="52"/>
      <c r="V543" s="52"/>
      <c r="W543" s="52"/>
      <c r="X543" s="53"/>
      <c r="AT543" s="16" t="s">
        <v>149</v>
      </c>
      <c r="AU543" s="16" t="s">
        <v>90</v>
      </c>
    </row>
    <row r="544" spans="2:47" s="1" customFormat="1" ht="19.5">
      <c r="B544" s="30"/>
      <c r="D544" s="170" t="s">
        <v>150</v>
      </c>
      <c r="F544" s="173" t="s">
        <v>684</v>
      </c>
      <c r="I544" s="89"/>
      <c r="J544" s="89"/>
      <c r="M544" s="30"/>
      <c r="N544" s="172"/>
      <c r="O544" s="52"/>
      <c r="P544" s="52"/>
      <c r="Q544" s="52"/>
      <c r="R544" s="52"/>
      <c r="S544" s="52"/>
      <c r="T544" s="52"/>
      <c r="U544" s="52"/>
      <c r="V544" s="52"/>
      <c r="W544" s="52"/>
      <c r="X544" s="53"/>
      <c r="AT544" s="16" t="s">
        <v>150</v>
      </c>
      <c r="AU544" s="16" t="s">
        <v>90</v>
      </c>
    </row>
    <row r="545" spans="2:51" s="12" customFormat="1" ht="12">
      <c r="B545" s="174"/>
      <c r="D545" s="170" t="s">
        <v>152</v>
      </c>
      <c r="E545" s="175" t="s">
        <v>1</v>
      </c>
      <c r="F545" s="176" t="s">
        <v>153</v>
      </c>
      <c r="H545" s="175" t="s">
        <v>1</v>
      </c>
      <c r="I545" s="177"/>
      <c r="J545" s="177"/>
      <c r="M545" s="174"/>
      <c r="N545" s="178"/>
      <c r="O545" s="179"/>
      <c r="P545" s="179"/>
      <c r="Q545" s="179"/>
      <c r="R545" s="179"/>
      <c r="S545" s="179"/>
      <c r="T545" s="179"/>
      <c r="U545" s="179"/>
      <c r="V545" s="179"/>
      <c r="W545" s="179"/>
      <c r="X545" s="180"/>
      <c r="AT545" s="175" t="s">
        <v>152</v>
      </c>
      <c r="AU545" s="175" t="s">
        <v>90</v>
      </c>
      <c r="AV545" s="12" t="s">
        <v>88</v>
      </c>
      <c r="AW545" s="12" t="s">
        <v>4</v>
      </c>
      <c r="AX545" s="12" t="s">
        <v>80</v>
      </c>
      <c r="AY545" s="175" t="s">
        <v>140</v>
      </c>
    </row>
    <row r="546" spans="2:51" s="13" customFormat="1" ht="12">
      <c r="B546" s="181"/>
      <c r="D546" s="170" t="s">
        <v>152</v>
      </c>
      <c r="E546" s="182" t="s">
        <v>1</v>
      </c>
      <c r="F546" s="183" t="s">
        <v>685</v>
      </c>
      <c r="H546" s="184">
        <v>4</v>
      </c>
      <c r="I546" s="185"/>
      <c r="J546" s="185"/>
      <c r="M546" s="181"/>
      <c r="N546" s="186"/>
      <c r="O546" s="187"/>
      <c r="P546" s="187"/>
      <c r="Q546" s="187"/>
      <c r="R546" s="187"/>
      <c r="S546" s="187"/>
      <c r="T546" s="187"/>
      <c r="U546" s="187"/>
      <c r="V546" s="187"/>
      <c r="W546" s="187"/>
      <c r="X546" s="188"/>
      <c r="AT546" s="182" t="s">
        <v>152</v>
      </c>
      <c r="AU546" s="182" t="s">
        <v>90</v>
      </c>
      <c r="AV546" s="13" t="s">
        <v>90</v>
      </c>
      <c r="AW546" s="13" t="s">
        <v>4</v>
      </c>
      <c r="AX546" s="13" t="s">
        <v>80</v>
      </c>
      <c r="AY546" s="182" t="s">
        <v>140</v>
      </c>
    </row>
    <row r="547" spans="2:51" s="14" customFormat="1" ht="12">
      <c r="B547" s="189"/>
      <c r="D547" s="170" t="s">
        <v>152</v>
      </c>
      <c r="E547" s="190" t="s">
        <v>1</v>
      </c>
      <c r="F547" s="191" t="s">
        <v>155</v>
      </c>
      <c r="H547" s="192">
        <v>4</v>
      </c>
      <c r="I547" s="193"/>
      <c r="J547" s="193"/>
      <c r="M547" s="189"/>
      <c r="N547" s="194"/>
      <c r="O547" s="195"/>
      <c r="P547" s="195"/>
      <c r="Q547" s="195"/>
      <c r="R547" s="195"/>
      <c r="S547" s="195"/>
      <c r="T547" s="195"/>
      <c r="U547" s="195"/>
      <c r="V547" s="195"/>
      <c r="W547" s="195"/>
      <c r="X547" s="196"/>
      <c r="AT547" s="190" t="s">
        <v>152</v>
      </c>
      <c r="AU547" s="190" t="s">
        <v>90</v>
      </c>
      <c r="AV547" s="14" t="s">
        <v>147</v>
      </c>
      <c r="AW547" s="14" t="s">
        <v>4</v>
      </c>
      <c r="AX547" s="14" t="s">
        <v>88</v>
      </c>
      <c r="AY547" s="190" t="s">
        <v>140</v>
      </c>
    </row>
    <row r="548" spans="2:65" s="1" customFormat="1" ht="16.5" customHeight="1">
      <c r="B548" s="155"/>
      <c r="C548" s="197" t="s">
        <v>624</v>
      </c>
      <c r="D548" s="197" t="s">
        <v>289</v>
      </c>
      <c r="E548" s="198" t="s">
        <v>686</v>
      </c>
      <c r="F548" s="199" t="s">
        <v>687</v>
      </c>
      <c r="G548" s="200" t="s">
        <v>215</v>
      </c>
      <c r="H548" s="201">
        <v>0.077</v>
      </c>
      <c r="I548" s="202"/>
      <c r="J548" s="203"/>
      <c r="K548" s="204">
        <f>ROUND(P548*H548,2)</f>
        <v>0</v>
      </c>
      <c r="L548" s="199" t="s">
        <v>1</v>
      </c>
      <c r="M548" s="205"/>
      <c r="N548" s="206" t="s">
        <v>1</v>
      </c>
      <c r="O548" s="164" t="s">
        <v>43</v>
      </c>
      <c r="P548" s="165">
        <f>I548+J548</f>
        <v>0</v>
      </c>
      <c r="Q548" s="165">
        <f>ROUND(I548*H548,2)</f>
        <v>0</v>
      </c>
      <c r="R548" s="165">
        <f>ROUND(J548*H548,2)</f>
        <v>0</v>
      </c>
      <c r="S548" s="52"/>
      <c r="T548" s="166">
        <f>S548*H548</f>
        <v>0</v>
      </c>
      <c r="U548" s="166">
        <v>1</v>
      </c>
      <c r="V548" s="166">
        <f>U548*H548</f>
        <v>0.077</v>
      </c>
      <c r="W548" s="166">
        <v>0</v>
      </c>
      <c r="X548" s="167">
        <f>W548*H548</f>
        <v>0</v>
      </c>
      <c r="AR548" s="168" t="s">
        <v>292</v>
      </c>
      <c r="AT548" s="168" t="s">
        <v>289</v>
      </c>
      <c r="AU548" s="168" t="s">
        <v>90</v>
      </c>
      <c r="AY548" s="16" t="s">
        <v>140</v>
      </c>
      <c r="BE548" s="169">
        <f>IF(O548="základní",K548,0)</f>
        <v>0</v>
      </c>
      <c r="BF548" s="169">
        <f>IF(O548="snížená",K548,0)</f>
        <v>0</v>
      </c>
      <c r="BG548" s="169">
        <f>IF(O548="zákl. přenesená",K548,0)</f>
        <v>0</v>
      </c>
      <c r="BH548" s="169">
        <f>IF(O548="sníž. přenesená",K548,0)</f>
        <v>0</v>
      </c>
      <c r="BI548" s="169">
        <f>IF(O548="nulová",K548,0)</f>
        <v>0</v>
      </c>
      <c r="BJ548" s="16" t="s">
        <v>88</v>
      </c>
      <c r="BK548" s="169">
        <f>ROUND(P548*H548,2)</f>
        <v>0</v>
      </c>
      <c r="BL548" s="16" t="s">
        <v>147</v>
      </c>
      <c r="BM548" s="168" t="s">
        <v>688</v>
      </c>
    </row>
    <row r="549" spans="2:47" s="1" customFormat="1" ht="12">
      <c r="B549" s="30"/>
      <c r="D549" s="170" t="s">
        <v>149</v>
      </c>
      <c r="F549" s="171" t="s">
        <v>687</v>
      </c>
      <c r="I549" s="89"/>
      <c r="J549" s="89"/>
      <c r="M549" s="30"/>
      <c r="N549" s="172"/>
      <c r="O549" s="52"/>
      <c r="P549" s="52"/>
      <c r="Q549" s="52"/>
      <c r="R549" s="52"/>
      <c r="S549" s="52"/>
      <c r="T549" s="52"/>
      <c r="U549" s="52"/>
      <c r="V549" s="52"/>
      <c r="W549" s="52"/>
      <c r="X549" s="53"/>
      <c r="AT549" s="16" t="s">
        <v>149</v>
      </c>
      <c r="AU549" s="16" t="s">
        <v>90</v>
      </c>
    </row>
    <row r="550" spans="2:47" s="1" customFormat="1" ht="19.5">
      <c r="B550" s="30"/>
      <c r="D550" s="170" t="s">
        <v>150</v>
      </c>
      <c r="F550" s="173" t="s">
        <v>689</v>
      </c>
      <c r="I550" s="89"/>
      <c r="J550" s="89"/>
      <c r="M550" s="30"/>
      <c r="N550" s="172"/>
      <c r="O550" s="52"/>
      <c r="P550" s="52"/>
      <c r="Q550" s="52"/>
      <c r="R550" s="52"/>
      <c r="S550" s="52"/>
      <c r="T550" s="52"/>
      <c r="U550" s="52"/>
      <c r="V550" s="52"/>
      <c r="W550" s="52"/>
      <c r="X550" s="53"/>
      <c r="AT550" s="16" t="s">
        <v>150</v>
      </c>
      <c r="AU550" s="16" t="s">
        <v>90</v>
      </c>
    </row>
    <row r="551" spans="2:51" s="13" customFormat="1" ht="12">
      <c r="B551" s="181"/>
      <c r="D551" s="170" t="s">
        <v>152</v>
      </c>
      <c r="E551" s="182" t="s">
        <v>1</v>
      </c>
      <c r="F551" s="183" t="s">
        <v>690</v>
      </c>
      <c r="H551" s="184">
        <v>0.077</v>
      </c>
      <c r="I551" s="185"/>
      <c r="J551" s="185"/>
      <c r="M551" s="181"/>
      <c r="N551" s="186"/>
      <c r="O551" s="187"/>
      <c r="P551" s="187"/>
      <c r="Q551" s="187"/>
      <c r="R551" s="187"/>
      <c r="S551" s="187"/>
      <c r="T551" s="187"/>
      <c r="U551" s="187"/>
      <c r="V551" s="187"/>
      <c r="W551" s="187"/>
      <c r="X551" s="188"/>
      <c r="AT551" s="182" t="s">
        <v>152</v>
      </c>
      <c r="AU551" s="182" t="s">
        <v>90</v>
      </c>
      <c r="AV551" s="13" t="s">
        <v>90</v>
      </c>
      <c r="AW551" s="13" t="s">
        <v>4</v>
      </c>
      <c r="AX551" s="13" t="s">
        <v>80</v>
      </c>
      <c r="AY551" s="182" t="s">
        <v>140</v>
      </c>
    </row>
    <row r="552" spans="2:51" s="14" customFormat="1" ht="12">
      <c r="B552" s="189"/>
      <c r="D552" s="170" t="s">
        <v>152</v>
      </c>
      <c r="E552" s="190" t="s">
        <v>1</v>
      </c>
      <c r="F552" s="191" t="s">
        <v>155</v>
      </c>
      <c r="H552" s="192">
        <v>0.077</v>
      </c>
      <c r="I552" s="193"/>
      <c r="J552" s="193"/>
      <c r="M552" s="189"/>
      <c r="N552" s="194"/>
      <c r="O552" s="195"/>
      <c r="P552" s="195"/>
      <c r="Q552" s="195"/>
      <c r="R552" s="195"/>
      <c r="S552" s="195"/>
      <c r="T552" s="195"/>
      <c r="U552" s="195"/>
      <c r="V552" s="195"/>
      <c r="W552" s="195"/>
      <c r="X552" s="196"/>
      <c r="AT552" s="190" t="s">
        <v>152</v>
      </c>
      <c r="AU552" s="190" t="s">
        <v>90</v>
      </c>
      <c r="AV552" s="14" t="s">
        <v>147</v>
      </c>
      <c r="AW552" s="14" t="s">
        <v>4</v>
      </c>
      <c r="AX552" s="14" t="s">
        <v>88</v>
      </c>
      <c r="AY552" s="190" t="s">
        <v>140</v>
      </c>
    </row>
    <row r="553" spans="2:63" s="11" customFormat="1" ht="20.85" customHeight="1">
      <c r="B553" s="141"/>
      <c r="D553" s="142" t="s">
        <v>79</v>
      </c>
      <c r="E553" s="153" t="s">
        <v>227</v>
      </c>
      <c r="F553" s="153" t="s">
        <v>691</v>
      </c>
      <c r="I553" s="144"/>
      <c r="J553" s="144"/>
      <c r="K553" s="154">
        <f>BK553</f>
        <v>0</v>
      </c>
      <c r="M553" s="141"/>
      <c r="N553" s="146"/>
      <c r="O553" s="147"/>
      <c r="P553" s="147"/>
      <c r="Q553" s="148">
        <f>SUM(Q554:Q572)</f>
        <v>0</v>
      </c>
      <c r="R553" s="148">
        <f>SUM(R554:R572)</f>
        <v>0</v>
      </c>
      <c r="S553" s="147"/>
      <c r="T553" s="149">
        <f>SUM(T554:T572)</f>
        <v>0</v>
      </c>
      <c r="U553" s="147"/>
      <c r="V553" s="149">
        <f>SUM(V554:V572)</f>
        <v>0.11727</v>
      </c>
      <c r="W553" s="147"/>
      <c r="X553" s="150">
        <f>SUM(X554:X572)</f>
        <v>0</v>
      </c>
      <c r="AR553" s="142" t="s">
        <v>88</v>
      </c>
      <c r="AT553" s="151" t="s">
        <v>79</v>
      </c>
      <c r="AU553" s="151" t="s">
        <v>90</v>
      </c>
      <c r="AY553" s="142" t="s">
        <v>140</v>
      </c>
      <c r="BK553" s="152">
        <f>SUM(BK554:BK572)</f>
        <v>0</v>
      </c>
    </row>
    <row r="554" spans="2:65" s="1" customFormat="1" ht="24" customHeight="1">
      <c r="B554" s="155"/>
      <c r="C554" s="156" t="s">
        <v>692</v>
      </c>
      <c r="D554" s="156" t="s">
        <v>143</v>
      </c>
      <c r="E554" s="157" t="s">
        <v>693</v>
      </c>
      <c r="F554" s="158" t="s">
        <v>694</v>
      </c>
      <c r="G554" s="159" t="s">
        <v>274</v>
      </c>
      <c r="H554" s="160">
        <v>1</v>
      </c>
      <c r="I554" s="161"/>
      <c r="J554" s="161"/>
      <c r="K554" s="162">
        <f>ROUND(P554*H554,2)</f>
        <v>0</v>
      </c>
      <c r="L554" s="158" t="s">
        <v>695</v>
      </c>
      <c r="M554" s="30"/>
      <c r="N554" s="163" t="s">
        <v>1</v>
      </c>
      <c r="O554" s="164" t="s">
        <v>43</v>
      </c>
      <c r="P554" s="165">
        <f>I554+J554</f>
        <v>0</v>
      </c>
      <c r="Q554" s="165">
        <f>ROUND(I554*H554,2)</f>
        <v>0</v>
      </c>
      <c r="R554" s="165">
        <f>ROUND(J554*H554,2)</f>
        <v>0</v>
      </c>
      <c r="S554" s="52"/>
      <c r="T554" s="166">
        <f>S554*H554</f>
        <v>0</v>
      </c>
      <c r="U554" s="166">
        <v>0.0007</v>
      </c>
      <c r="V554" s="166">
        <f>U554*H554</f>
        <v>0.0007</v>
      </c>
      <c r="W554" s="166">
        <v>0</v>
      </c>
      <c r="X554" s="167">
        <f>W554*H554</f>
        <v>0</v>
      </c>
      <c r="AR554" s="168" t="s">
        <v>147</v>
      </c>
      <c r="AT554" s="168" t="s">
        <v>143</v>
      </c>
      <c r="AU554" s="168" t="s">
        <v>248</v>
      </c>
      <c r="AY554" s="16" t="s">
        <v>140</v>
      </c>
      <c r="BE554" s="169">
        <f>IF(O554="základní",K554,0)</f>
        <v>0</v>
      </c>
      <c r="BF554" s="169">
        <f>IF(O554="snížená",K554,0)</f>
        <v>0</v>
      </c>
      <c r="BG554" s="169">
        <f>IF(O554="zákl. přenesená",K554,0)</f>
        <v>0</v>
      </c>
      <c r="BH554" s="169">
        <f>IF(O554="sníž. přenesená",K554,0)</f>
        <v>0</v>
      </c>
      <c r="BI554" s="169">
        <f>IF(O554="nulová",K554,0)</f>
        <v>0</v>
      </c>
      <c r="BJ554" s="16" t="s">
        <v>88</v>
      </c>
      <c r="BK554" s="169">
        <f>ROUND(P554*H554,2)</f>
        <v>0</v>
      </c>
      <c r="BL554" s="16" t="s">
        <v>147</v>
      </c>
      <c r="BM554" s="168" t="s">
        <v>696</v>
      </c>
    </row>
    <row r="555" spans="2:47" s="1" customFormat="1" ht="19.5">
      <c r="B555" s="30"/>
      <c r="D555" s="170" t="s">
        <v>149</v>
      </c>
      <c r="F555" s="171" t="s">
        <v>694</v>
      </c>
      <c r="I555" s="89"/>
      <c r="J555" s="89"/>
      <c r="M555" s="30"/>
      <c r="N555" s="172"/>
      <c r="O555" s="52"/>
      <c r="P555" s="52"/>
      <c r="Q555" s="52"/>
      <c r="R555" s="52"/>
      <c r="S555" s="52"/>
      <c r="T555" s="52"/>
      <c r="U555" s="52"/>
      <c r="V555" s="52"/>
      <c r="W555" s="52"/>
      <c r="X555" s="53"/>
      <c r="AT555" s="16" t="s">
        <v>149</v>
      </c>
      <c r="AU555" s="16" t="s">
        <v>248</v>
      </c>
    </row>
    <row r="556" spans="2:47" s="1" customFormat="1" ht="19.5">
      <c r="B556" s="30"/>
      <c r="D556" s="170" t="s">
        <v>150</v>
      </c>
      <c r="F556" s="173" t="s">
        <v>697</v>
      </c>
      <c r="I556" s="89"/>
      <c r="J556" s="89"/>
      <c r="M556" s="30"/>
      <c r="N556" s="172"/>
      <c r="O556" s="52"/>
      <c r="P556" s="52"/>
      <c r="Q556" s="52"/>
      <c r="R556" s="52"/>
      <c r="S556" s="52"/>
      <c r="T556" s="52"/>
      <c r="U556" s="52"/>
      <c r="V556" s="52"/>
      <c r="W556" s="52"/>
      <c r="X556" s="53"/>
      <c r="AT556" s="16" t="s">
        <v>150</v>
      </c>
      <c r="AU556" s="16" t="s">
        <v>248</v>
      </c>
    </row>
    <row r="557" spans="2:51" s="13" customFormat="1" ht="12">
      <c r="B557" s="181"/>
      <c r="D557" s="170" t="s">
        <v>152</v>
      </c>
      <c r="E557" s="182" t="s">
        <v>1</v>
      </c>
      <c r="F557" s="183" t="s">
        <v>88</v>
      </c>
      <c r="H557" s="184">
        <v>1</v>
      </c>
      <c r="I557" s="185"/>
      <c r="J557" s="185"/>
      <c r="M557" s="181"/>
      <c r="N557" s="186"/>
      <c r="O557" s="187"/>
      <c r="P557" s="187"/>
      <c r="Q557" s="187"/>
      <c r="R557" s="187"/>
      <c r="S557" s="187"/>
      <c r="T557" s="187"/>
      <c r="U557" s="187"/>
      <c r="V557" s="187"/>
      <c r="W557" s="187"/>
      <c r="X557" s="188"/>
      <c r="AT557" s="182" t="s">
        <v>152</v>
      </c>
      <c r="AU557" s="182" t="s">
        <v>248</v>
      </c>
      <c r="AV557" s="13" t="s">
        <v>90</v>
      </c>
      <c r="AW557" s="13" t="s">
        <v>4</v>
      </c>
      <c r="AX557" s="13" t="s">
        <v>88</v>
      </c>
      <c r="AY557" s="182" t="s">
        <v>140</v>
      </c>
    </row>
    <row r="558" spans="2:65" s="1" customFormat="1" ht="24" customHeight="1">
      <c r="B558" s="155"/>
      <c r="C558" s="156" t="s">
        <v>698</v>
      </c>
      <c r="D558" s="156" t="s">
        <v>143</v>
      </c>
      <c r="E558" s="157" t="s">
        <v>699</v>
      </c>
      <c r="F558" s="158" t="s">
        <v>700</v>
      </c>
      <c r="G558" s="159" t="s">
        <v>274</v>
      </c>
      <c r="H558" s="160">
        <v>1</v>
      </c>
      <c r="I558" s="161"/>
      <c r="J558" s="161"/>
      <c r="K558" s="162">
        <f>ROUND(P558*H558,2)</f>
        <v>0</v>
      </c>
      <c r="L558" s="158" t="s">
        <v>364</v>
      </c>
      <c r="M558" s="30"/>
      <c r="N558" s="163" t="s">
        <v>1</v>
      </c>
      <c r="O558" s="164" t="s">
        <v>43</v>
      </c>
      <c r="P558" s="165">
        <f>I558+J558</f>
        <v>0</v>
      </c>
      <c r="Q558" s="165">
        <f>ROUND(I558*H558,2)</f>
        <v>0</v>
      </c>
      <c r="R558" s="165">
        <f>ROUND(J558*H558,2)</f>
        <v>0</v>
      </c>
      <c r="S558" s="52"/>
      <c r="T558" s="166">
        <f>S558*H558</f>
        <v>0</v>
      </c>
      <c r="U558" s="166">
        <v>0.10941</v>
      </c>
      <c r="V558" s="166">
        <f>U558*H558</f>
        <v>0.10941</v>
      </c>
      <c r="W558" s="166">
        <v>0</v>
      </c>
      <c r="X558" s="167">
        <f>W558*H558</f>
        <v>0</v>
      </c>
      <c r="AR558" s="168" t="s">
        <v>147</v>
      </c>
      <c r="AT558" s="168" t="s">
        <v>143</v>
      </c>
      <c r="AU558" s="168" t="s">
        <v>248</v>
      </c>
      <c r="AY558" s="16" t="s">
        <v>140</v>
      </c>
      <c r="BE558" s="169">
        <f>IF(O558="základní",K558,0)</f>
        <v>0</v>
      </c>
      <c r="BF558" s="169">
        <f>IF(O558="snížená",K558,0)</f>
        <v>0</v>
      </c>
      <c r="BG558" s="169">
        <f>IF(O558="zákl. přenesená",K558,0)</f>
        <v>0</v>
      </c>
      <c r="BH558" s="169">
        <f>IF(O558="sníž. přenesená",K558,0)</f>
        <v>0</v>
      </c>
      <c r="BI558" s="169">
        <f>IF(O558="nulová",K558,0)</f>
        <v>0</v>
      </c>
      <c r="BJ558" s="16" t="s">
        <v>88</v>
      </c>
      <c r="BK558" s="169">
        <f>ROUND(P558*H558,2)</f>
        <v>0</v>
      </c>
      <c r="BL558" s="16" t="s">
        <v>147</v>
      </c>
      <c r="BM558" s="168" t="s">
        <v>701</v>
      </c>
    </row>
    <row r="559" spans="2:47" s="1" customFormat="1" ht="19.5">
      <c r="B559" s="30"/>
      <c r="D559" s="170" t="s">
        <v>149</v>
      </c>
      <c r="F559" s="171" t="s">
        <v>702</v>
      </c>
      <c r="I559" s="89"/>
      <c r="J559" s="89"/>
      <c r="M559" s="30"/>
      <c r="N559" s="172"/>
      <c r="O559" s="52"/>
      <c r="P559" s="52"/>
      <c r="Q559" s="52"/>
      <c r="R559" s="52"/>
      <c r="S559" s="52"/>
      <c r="T559" s="52"/>
      <c r="U559" s="52"/>
      <c r="V559" s="52"/>
      <c r="W559" s="52"/>
      <c r="X559" s="53"/>
      <c r="AT559" s="16" t="s">
        <v>149</v>
      </c>
      <c r="AU559" s="16" t="s">
        <v>248</v>
      </c>
    </row>
    <row r="560" spans="2:65" s="1" customFormat="1" ht="16.5" customHeight="1">
      <c r="B560" s="155"/>
      <c r="C560" s="197" t="s">
        <v>703</v>
      </c>
      <c r="D560" s="197" t="s">
        <v>289</v>
      </c>
      <c r="E560" s="198" t="s">
        <v>704</v>
      </c>
      <c r="F560" s="199" t="s">
        <v>705</v>
      </c>
      <c r="G560" s="200" t="s">
        <v>274</v>
      </c>
      <c r="H560" s="201">
        <v>1</v>
      </c>
      <c r="I560" s="202"/>
      <c r="J560" s="203"/>
      <c r="K560" s="204">
        <f>ROUND(P560*H560,2)</f>
        <v>0</v>
      </c>
      <c r="L560" s="199" t="s">
        <v>695</v>
      </c>
      <c r="M560" s="205"/>
      <c r="N560" s="206" t="s">
        <v>1</v>
      </c>
      <c r="O560" s="164" t="s">
        <v>43</v>
      </c>
      <c r="P560" s="165">
        <f>I560+J560</f>
        <v>0</v>
      </c>
      <c r="Q560" s="165">
        <f>ROUND(I560*H560,2)</f>
        <v>0</v>
      </c>
      <c r="R560" s="165">
        <f>ROUND(J560*H560,2)</f>
        <v>0</v>
      </c>
      <c r="S560" s="52"/>
      <c r="T560" s="166">
        <f>S560*H560</f>
        <v>0</v>
      </c>
      <c r="U560" s="166">
        <v>0.0025</v>
      </c>
      <c r="V560" s="166">
        <f>U560*H560</f>
        <v>0.0025</v>
      </c>
      <c r="W560" s="166">
        <v>0</v>
      </c>
      <c r="X560" s="167">
        <f>W560*H560</f>
        <v>0</v>
      </c>
      <c r="AR560" s="168" t="s">
        <v>292</v>
      </c>
      <c r="AT560" s="168" t="s">
        <v>289</v>
      </c>
      <c r="AU560" s="168" t="s">
        <v>248</v>
      </c>
      <c r="AY560" s="16" t="s">
        <v>140</v>
      </c>
      <c r="BE560" s="169">
        <f>IF(O560="základní",K560,0)</f>
        <v>0</v>
      </c>
      <c r="BF560" s="169">
        <f>IF(O560="snížená",K560,0)</f>
        <v>0</v>
      </c>
      <c r="BG560" s="169">
        <f>IF(O560="zákl. přenesená",K560,0)</f>
        <v>0</v>
      </c>
      <c r="BH560" s="169">
        <f>IF(O560="sníž. přenesená",K560,0)</f>
        <v>0</v>
      </c>
      <c r="BI560" s="169">
        <f>IF(O560="nulová",K560,0)</f>
        <v>0</v>
      </c>
      <c r="BJ560" s="16" t="s">
        <v>88</v>
      </c>
      <c r="BK560" s="169">
        <f>ROUND(P560*H560,2)</f>
        <v>0</v>
      </c>
      <c r="BL560" s="16" t="s">
        <v>147</v>
      </c>
      <c r="BM560" s="168" t="s">
        <v>706</v>
      </c>
    </row>
    <row r="561" spans="2:47" s="1" customFormat="1" ht="12">
      <c r="B561" s="30"/>
      <c r="D561" s="170" t="s">
        <v>149</v>
      </c>
      <c r="F561" s="171" t="s">
        <v>705</v>
      </c>
      <c r="I561" s="89"/>
      <c r="J561" s="89"/>
      <c r="M561" s="30"/>
      <c r="N561" s="172"/>
      <c r="O561" s="52"/>
      <c r="P561" s="52"/>
      <c r="Q561" s="52"/>
      <c r="R561" s="52"/>
      <c r="S561" s="52"/>
      <c r="T561" s="52"/>
      <c r="U561" s="52"/>
      <c r="V561" s="52"/>
      <c r="W561" s="52"/>
      <c r="X561" s="53"/>
      <c r="AT561" s="16" t="s">
        <v>149</v>
      </c>
      <c r="AU561" s="16" t="s">
        <v>248</v>
      </c>
    </row>
    <row r="562" spans="2:47" s="1" customFormat="1" ht="19.5">
      <c r="B562" s="30"/>
      <c r="D562" s="170" t="s">
        <v>150</v>
      </c>
      <c r="F562" s="173" t="s">
        <v>707</v>
      </c>
      <c r="I562" s="89"/>
      <c r="J562" s="89"/>
      <c r="M562" s="30"/>
      <c r="N562" s="172"/>
      <c r="O562" s="52"/>
      <c r="P562" s="52"/>
      <c r="Q562" s="52"/>
      <c r="R562" s="52"/>
      <c r="S562" s="52"/>
      <c r="T562" s="52"/>
      <c r="U562" s="52"/>
      <c r="V562" s="52"/>
      <c r="W562" s="52"/>
      <c r="X562" s="53"/>
      <c r="AT562" s="16" t="s">
        <v>150</v>
      </c>
      <c r="AU562" s="16" t="s">
        <v>248</v>
      </c>
    </row>
    <row r="563" spans="2:51" s="13" customFormat="1" ht="12">
      <c r="B563" s="181"/>
      <c r="D563" s="170" t="s">
        <v>152</v>
      </c>
      <c r="E563" s="182" t="s">
        <v>1</v>
      </c>
      <c r="F563" s="183" t="s">
        <v>88</v>
      </c>
      <c r="H563" s="184">
        <v>1</v>
      </c>
      <c r="I563" s="185"/>
      <c r="J563" s="185"/>
      <c r="M563" s="181"/>
      <c r="N563" s="186"/>
      <c r="O563" s="187"/>
      <c r="P563" s="187"/>
      <c r="Q563" s="187"/>
      <c r="R563" s="187"/>
      <c r="S563" s="187"/>
      <c r="T563" s="187"/>
      <c r="U563" s="187"/>
      <c r="V563" s="187"/>
      <c r="W563" s="187"/>
      <c r="X563" s="188"/>
      <c r="AT563" s="182" t="s">
        <v>152</v>
      </c>
      <c r="AU563" s="182" t="s">
        <v>248</v>
      </c>
      <c r="AV563" s="13" t="s">
        <v>90</v>
      </c>
      <c r="AW563" s="13" t="s">
        <v>4</v>
      </c>
      <c r="AX563" s="13" t="s">
        <v>88</v>
      </c>
      <c r="AY563" s="182" t="s">
        <v>140</v>
      </c>
    </row>
    <row r="564" spans="2:65" s="1" customFormat="1" ht="16.5" customHeight="1">
      <c r="B564" s="155"/>
      <c r="C564" s="197" t="s">
        <v>708</v>
      </c>
      <c r="D564" s="197" t="s">
        <v>289</v>
      </c>
      <c r="E564" s="198" t="s">
        <v>709</v>
      </c>
      <c r="F564" s="199" t="s">
        <v>710</v>
      </c>
      <c r="G564" s="200" t="s">
        <v>274</v>
      </c>
      <c r="H564" s="201">
        <v>1</v>
      </c>
      <c r="I564" s="202"/>
      <c r="J564" s="203"/>
      <c r="K564" s="204">
        <f>ROUND(P564*H564,2)</f>
        <v>0</v>
      </c>
      <c r="L564" s="199" t="s">
        <v>364</v>
      </c>
      <c r="M564" s="205"/>
      <c r="N564" s="206" t="s">
        <v>1</v>
      </c>
      <c r="O564" s="164" t="s">
        <v>43</v>
      </c>
      <c r="P564" s="165">
        <f>I564+J564</f>
        <v>0</v>
      </c>
      <c r="Q564" s="165">
        <f>ROUND(I564*H564,2)</f>
        <v>0</v>
      </c>
      <c r="R564" s="165">
        <f>ROUND(J564*H564,2)</f>
        <v>0</v>
      </c>
      <c r="S564" s="52"/>
      <c r="T564" s="166">
        <f>S564*H564</f>
        <v>0</v>
      </c>
      <c r="U564" s="166">
        <v>0.004</v>
      </c>
      <c r="V564" s="166">
        <f>U564*H564</f>
        <v>0.004</v>
      </c>
      <c r="W564" s="166">
        <v>0</v>
      </c>
      <c r="X564" s="167">
        <f>W564*H564</f>
        <v>0</v>
      </c>
      <c r="AR564" s="168" t="s">
        <v>292</v>
      </c>
      <c r="AT564" s="168" t="s">
        <v>289</v>
      </c>
      <c r="AU564" s="168" t="s">
        <v>248</v>
      </c>
      <c r="AY564" s="16" t="s">
        <v>140</v>
      </c>
      <c r="BE564" s="169">
        <f>IF(O564="základní",K564,0)</f>
        <v>0</v>
      </c>
      <c r="BF564" s="169">
        <f>IF(O564="snížená",K564,0)</f>
        <v>0</v>
      </c>
      <c r="BG564" s="169">
        <f>IF(O564="zákl. přenesená",K564,0)</f>
        <v>0</v>
      </c>
      <c r="BH564" s="169">
        <f>IF(O564="sníž. přenesená",K564,0)</f>
        <v>0</v>
      </c>
      <c r="BI564" s="169">
        <f>IF(O564="nulová",K564,0)</f>
        <v>0</v>
      </c>
      <c r="BJ564" s="16" t="s">
        <v>88</v>
      </c>
      <c r="BK564" s="169">
        <f>ROUND(P564*H564,2)</f>
        <v>0</v>
      </c>
      <c r="BL564" s="16" t="s">
        <v>147</v>
      </c>
      <c r="BM564" s="168" t="s">
        <v>711</v>
      </c>
    </row>
    <row r="565" spans="2:47" s="1" customFormat="1" ht="12">
      <c r="B565" s="30"/>
      <c r="D565" s="170" t="s">
        <v>149</v>
      </c>
      <c r="F565" s="171" t="s">
        <v>710</v>
      </c>
      <c r="I565" s="89"/>
      <c r="J565" s="89"/>
      <c r="M565" s="30"/>
      <c r="N565" s="172"/>
      <c r="O565" s="52"/>
      <c r="P565" s="52"/>
      <c r="Q565" s="52"/>
      <c r="R565" s="52"/>
      <c r="S565" s="52"/>
      <c r="T565" s="52"/>
      <c r="U565" s="52"/>
      <c r="V565" s="52"/>
      <c r="W565" s="52"/>
      <c r="X565" s="53"/>
      <c r="AT565" s="16" t="s">
        <v>149</v>
      </c>
      <c r="AU565" s="16" t="s">
        <v>248</v>
      </c>
    </row>
    <row r="566" spans="2:47" s="1" customFormat="1" ht="19.5">
      <c r="B566" s="30"/>
      <c r="D566" s="170" t="s">
        <v>150</v>
      </c>
      <c r="F566" s="173" t="s">
        <v>712</v>
      </c>
      <c r="I566" s="89"/>
      <c r="J566" s="89"/>
      <c r="M566" s="30"/>
      <c r="N566" s="172"/>
      <c r="O566" s="52"/>
      <c r="P566" s="52"/>
      <c r="Q566" s="52"/>
      <c r="R566" s="52"/>
      <c r="S566" s="52"/>
      <c r="T566" s="52"/>
      <c r="U566" s="52"/>
      <c r="V566" s="52"/>
      <c r="W566" s="52"/>
      <c r="X566" s="53"/>
      <c r="AT566" s="16" t="s">
        <v>150</v>
      </c>
      <c r="AU566" s="16" t="s">
        <v>248</v>
      </c>
    </row>
    <row r="567" spans="2:65" s="1" customFormat="1" ht="24" customHeight="1">
      <c r="B567" s="155"/>
      <c r="C567" s="156" t="s">
        <v>713</v>
      </c>
      <c r="D567" s="156" t="s">
        <v>143</v>
      </c>
      <c r="E567" s="157" t="s">
        <v>714</v>
      </c>
      <c r="F567" s="158" t="s">
        <v>715</v>
      </c>
      <c r="G567" s="159" t="s">
        <v>230</v>
      </c>
      <c r="H567" s="160">
        <v>1.1</v>
      </c>
      <c r="I567" s="161"/>
      <c r="J567" s="161"/>
      <c r="K567" s="162">
        <f>ROUND(P567*H567,2)</f>
        <v>0</v>
      </c>
      <c r="L567" s="158" t="s">
        <v>695</v>
      </c>
      <c r="M567" s="30"/>
      <c r="N567" s="163" t="s">
        <v>1</v>
      </c>
      <c r="O567" s="164" t="s">
        <v>43</v>
      </c>
      <c r="P567" s="165">
        <f>I567+J567</f>
        <v>0</v>
      </c>
      <c r="Q567" s="165">
        <f>ROUND(I567*H567,2)</f>
        <v>0</v>
      </c>
      <c r="R567" s="165">
        <f>ROUND(J567*H567,2)</f>
        <v>0</v>
      </c>
      <c r="S567" s="52"/>
      <c r="T567" s="166">
        <f>S567*H567</f>
        <v>0</v>
      </c>
      <c r="U567" s="166">
        <v>0.0006</v>
      </c>
      <c r="V567" s="166">
        <f>U567*H567</f>
        <v>0.00066</v>
      </c>
      <c r="W567" s="166">
        <v>0</v>
      </c>
      <c r="X567" s="167">
        <f>W567*H567</f>
        <v>0</v>
      </c>
      <c r="AR567" s="168" t="s">
        <v>147</v>
      </c>
      <c r="AT567" s="168" t="s">
        <v>143</v>
      </c>
      <c r="AU567" s="168" t="s">
        <v>248</v>
      </c>
      <c r="AY567" s="16" t="s">
        <v>140</v>
      </c>
      <c r="BE567" s="169">
        <f>IF(O567="základní",K567,0)</f>
        <v>0</v>
      </c>
      <c r="BF567" s="169">
        <f>IF(O567="snížená",K567,0)</f>
        <v>0</v>
      </c>
      <c r="BG567" s="169">
        <f>IF(O567="zákl. přenesená",K567,0)</f>
        <v>0</v>
      </c>
      <c r="BH567" s="169">
        <f>IF(O567="sníž. přenesená",K567,0)</f>
        <v>0</v>
      </c>
      <c r="BI567" s="169">
        <f>IF(O567="nulová",K567,0)</f>
        <v>0</v>
      </c>
      <c r="BJ567" s="16" t="s">
        <v>88</v>
      </c>
      <c r="BK567" s="169">
        <f>ROUND(P567*H567,2)</f>
        <v>0</v>
      </c>
      <c r="BL567" s="16" t="s">
        <v>147</v>
      </c>
      <c r="BM567" s="168" t="s">
        <v>716</v>
      </c>
    </row>
    <row r="568" spans="2:47" s="1" customFormat="1" ht="19.5">
      <c r="B568" s="30"/>
      <c r="D568" s="170" t="s">
        <v>149</v>
      </c>
      <c r="F568" s="171" t="s">
        <v>715</v>
      </c>
      <c r="I568" s="89"/>
      <c r="J568" s="89"/>
      <c r="M568" s="30"/>
      <c r="N568" s="172"/>
      <c r="O568" s="52"/>
      <c r="P568" s="52"/>
      <c r="Q568" s="52"/>
      <c r="R568" s="52"/>
      <c r="S568" s="52"/>
      <c r="T568" s="52"/>
      <c r="U568" s="52"/>
      <c r="V568" s="52"/>
      <c r="W568" s="52"/>
      <c r="X568" s="53"/>
      <c r="AT568" s="16" t="s">
        <v>149</v>
      </c>
      <c r="AU568" s="16" t="s">
        <v>248</v>
      </c>
    </row>
    <row r="569" spans="2:47" s="1" customFormat="1" ht="19.5">
      <c r="B569" s="30"/>
      <c r="D569" s="170" t="s">
        <v>150</v>
      </c>
      <c r="F569" s="173" t="s">
        <v>717</v>
      </c>
      <c r="I569" s="89"/>
      <c r="J569" s="89"/>
      <c r="M569" s="30"/>
      <c r="N569" s="172"/>
      <c r="O569" s="52"/>
      <c r="P569" s="52"/>
      <c r="Q569" s="52"/>
      <c r="R569" s="52"/>
      <c r="S569" s="52"/>
      <c r="T569" s="52"/>
      <c r="U569" s="52"/>
      <c r="V569" s="52"/>
      <c r="W569" s="52"/>
      <c r="X569" s="53"/>
      <c r="AT569" s="16" t="s">
        <v>150</v>
      </c>
      <c r="AU569" s="16" t="s">
        <v>248</v>
      </c>
    </row>
    <row r="570" spans="2:51" s="12" customFormat="1" ht="12">
      <c r="B570" s="174"/>
      <c r="D570" s="170" t="s">
        <v>152</v>
      </c>
      <c r="E570" s="175" t="s">
        <v>1</v>
      </c>
      <c r="F570" s="176" t="s">
        <v>718</v>
      </c>
      <c r="H570" s="175" t="s">
        <v>1</v>
      </c>
      <c r="I570" s="177"/>
      <c r="J570" s="177"/>
      <c r="M570" s="174"/>
      <c r="N570" s="178"/>
      <c r="O570" s="179"/>
      <c r="P570" s="179"/>
      <c r="Q570" s="179"/>
      <c r="R570" s="179"/>
      <c r="S570" s="179"/>
      <c r="T570" s="179"/>
      <c r="U570" s="179"/>
      <c r="V570" s="179"/>
      <c r="W570" s="179"/>
      <c r="X570" s="180"/>
      <c r="AT570" s="175" t="s">
        <v>152</v>
      </c>
      <c r="AU570" s="175" t="s">
        <v>248</v>
      </c>
      <c r="AV570" s="12" t="s">
        <v>88</v>
      </c>
      <c r="AW570" s="12" t="s">
        <v>4</v>
      </c>
      <c r="AX570" s="12" t="s">
        <v>80</v>
      </c>
      <c r="AY570" s="175" t="s">
        <v>140</v>
      </c>
    </row>
    <row r="571" spans="2:51" s="13" customFormat="1" ht="12">
      <c r="B571" s="181"/>
      <c r="D571" s="170" t="s">
        <v>152</v>
      </c>
      <c r="E571" s="182" t="s">
        <v>1</v>
      </c>
      <c r="F571" s="183" t="s">
        <v>719</v>
      </c>
      <c r="H571" s="184">
        <v>1.1</v>
      </c>
      <c r="I571" s="185"/>
      <c r="J571" s="185"/>
      <c r="M571" s="181"/>
      <c r="N571" s="186"/>
      <c r="O571" s="187"/>
      <c r="P571" s="187"/>
      <c r="Q571" s="187"/>
      <c r="R571" s="187"/>
      <c r="S571" s="187"/>
      <c r="T571" s="187"/>
      <c r="U571" s="187"/>
      <c r="V571" s="187"/>
      <c r="W571" s="187"/>
      <c r="X571" s="188"/>
      <c r="AT571" s="182" t="s">
        <v>152</v>
      </c>
      <c r="AU571" s="182" t="s">
        <v>248</v>
      </c>
      <c r="AV571" s="13" t="s">
        <v>90</v>
      </c>
      <c r="AW571" s="13" t="s">
        <v>4</v>
      </c>
      <c r="AX571" s="13" t="s">
        <v>80</v>
      </c>
      <c r="AY571" s="182" t="s">
        <v>140</v>
      </c>
    </row>
    <row r="572" spans="2:51" s="14" customFormat="1" ht="12">
      <c r="B572" s="189"/>
      <c r="D572" s="170" t="s">
        <v>152</v>
      </c>
      <c r="E572" s="190" t="s">
        <v>1</v>
      </c>
      <c r="F572" s="191" t="s">
        <v>155</v>
      </c>
      <c r="H572" s="192">
        <v>1.1</v>
      </c>
      <c r="I572" s="193"/>
      <c r="J572" s="193"/>
      <c r="M572" s="189"/>
      <c r="N572" s="194"/>
      <c r="O572" s="195"/>
      <c r="P572" s="195"/>
      <c r="Q572" s="195"/>
      <c r="R572" s="195"/>
      <c r="S572" s="195"/>
      <c r="T572" s="195"/>
      <c r="U572" s="195"/>
      <c r="V572" s="195"/>
      <c r="W572" s="195"/>
      <c r="X572" s="196"/>
      <c r="AT572" s="190" t="s">
        <v>152</v>
      </c>
      <c r="AU572" s="190" t="s">
        <v>248</v>
      </c>
      <c r="AV572" s="14" t="s">
        <v>147</v>
      </c>
      <c r="AW572" s="14" t="s">
        <v>4</v>
      </c>
      <c r="AX572" s="14" t="s">
        <v>88</v>
      </c>
      <c r="AY572" s="190" t="s">
        <v>140</v>
      </c>
    </row>
    <row r="573" spans="2:63" s="11" customFormat="1" ht="20.85" customHeight="1">
      <c r="B573" s="141"/>
      <c r="D573" s="142" t="s">
        <v>79</v>
      </c>
      <c r="E573" s="153" t="s">
        <v>720</v>
      </c>
      <c r="F573" s="153" t="s">
        <v>721</v>
      </c>
      <c r="I573" s="144"/>
      <c r="J573" s="144"/>
      <c r="K573" s="154">
        <f>BK573</f>
        <v>0</v>
      </c>
      <c r="M573" s="141"/>
      <c r="N573" s="146"/>
      <c r="O573" s="147"/>
      <c r="P573" s="147"/>
      <c r="Q573" s="148">
        <f>SUM(Q574:Q575)</f>
        <v>0</v>
      </c>
      <c r="R573" s="148">
        <f>SUM(R574:R575)</f>
        <v>0</v>
      </c>
      <c r="S573" s="147"/>
      <c r="T573" s="149">
        <f>SUM(T574:T575)</f>
        <v>0</v>
      </c>
      <c r="U573" s="147"/>
      <c r="V573" s="149">
        <f>SUM(V574:V575)</f>
        <v>0</v>
      </c>
      <c r="W573" s="147"/>
      <c r="X573" s="150">
        <f>SUM(X574:X575)</f>
        <v>0</v>
      </c>
      <c r="AR573" s="142" t="s">
        <v>88</v>
      </c>
      <c r="AT573" s="151" t="s">
        <v>79</v>
      </c>
      <c r="AU573" s="151" t="s">
        <v>90</v>
      </c>
      <c r="AY573" s="142" t="s">
        <v>140</v>
      </c>
      <c r="BK573" s="152">
        <f>SUM(BK574:BK575)</f>
        <v>0</v>
      </c>
    </row>
    <row r="574" spans="2:65" s="1" customFormat="1" ht="24" customHeight="1">
      <c r="B574" s="155"/>
      <c r="C574" s="156" t="s">
        <v>722</v>
      </c>
      <c r="D574" s="156" t="s">
        <v>143</v>
      </c>
      <c r="E574" s="157" t="s">
        <v>723</v>
      </c>
      <c r="F574" s="158" t="s">
        <v>724</v>
      </c>
      <c r="G574" s="159" t="s">
        <v>215</v>
      </c>
      <c r="H574" s="160">
        <v>432.863</v>
      </c>
      <c r="I574" s="161"/>
      <c r="J574" s="161"/>
      <c r="K574" s="162">
        <f>ROUND(P574*H574,2)</f>
        <v>0</v>
      </c>
      <c r="L574" s="158" t="s">
        <v>1</v>
      </c>
      <c r="M574" s="30"/>
      <c r="N574" s="163" t="s">
        <v>1</v>
      </c>
      <c r="O574" s="164" t="s">
        <v>43</v>
      </c>
      <c r="P574" s="165">
        <f>I574+J574</f>
        <v>0</v>
      </c>
      <c r="Q574" s="165">
        <f>ROUND(I574*H574,2)</f>
        <v>0</v>
      </c>
      <c r="R574" s="165">
        <f>ROUND(J574*H574,2)</f>
        <v>0</v>
      </c>
      <c r="S574" s="52"/>
      <c r="T574" s="166">
        <f>S574*H574</f>
        <v>0</v>
      </c>
      <c r="U574" s="166">
        <v>0</v>
      </c>
      <c r="V574" s="166">
        <f>U574*H574</f>
        <v>0</v>
      </c>
      <c r="W574" s="166">
        <v>0</v>
      </c>
      <c r="X574" s="167">
        <f>W574*H574</f>
        <v>0</v>
      </c>
      <c r="AR574" s="168" t="s">
        <v>147</v>
      </c>
      <c r="AT574" s="168" t="s">
        <v>143</v>
      </c>
      <c r="AU574" s="168" t="s">
        <v>248</v>
      </c>
      <c r="AY574" s="16" t="s">
        <v>140</v>
      </c>
      <c r="BE574" s="169">
        <f>IF(O574="základní",K574,0)</f>
        <v>0</v>
      </c>
      <c r="BF574" s="169">
        <f>IF(O574="snížená",K574,0)</f>
        <v>0</v>
      </c>
      <c r="BG574" s="169">
        <f>IF(O574="zákl. přenesená",K574,0)</f>
        <v>0</v>
      </c>
      <c r="BH574" s="169">
        <f>IF(O574="sníž. přenesená",K574,0)</f>
        <v>0</v>
      </c>
      <c r="BI574" s="169">
        <f>IF(O574="nulová",K574,0)</f>
        <v>0</v>
      </c>
      <c r="BJ574" s="16" t="s">
        <v>88</v>
      </c>
      <c r="BK574" s="169">
        <f>ROUND(P574*H574,2)</f>
        <v>0</v>
      </c>
      <c r="BL574" s="16" t="s">
        <v>147</v>
      </c>
      <c r="BM574" s="168" t="s">
        <v>725</v>
      </c>
    </row>
    <row r="575" spans="2:47" s="1" customFormat="1" ht="19.5">
      <c r="B575" s="30"/>
      <c r="D575" s="170" t="s">
        <v>149</v>
      </c>
      <c r="F575" s="171" t="s">
        <v>724</v>
      </c>
      <c r="I575" s="89"/>
      <c r="J575" s="89"/>
      <c r="M575" s="30"/>
      <c r="N575" s="172"/>
      <c r="O575" s="52"/>
      <c r="P575" s="52"/>
      <c r="Q575" s="52"/>
      <c r="R575" s="52"/>
      <c r="S575" s="52"/>
      <c r="T575" s="52"/>
      <c r="U575" s="52"/>
      <c r="V575" s="52"/>
      <c r="W575" s="52"/>
      <c r="X575" s="53"/>
      <c r="AT575" s="16" t="s">
        <v>149</v>
      </c>
      <c r="AU575" s="16" t="s">
        <v>248</v>
      </c>
    </row>
    <row r="576" spans="2:63" s="11" customFormat="1" ht="25.9" customHeight="1">
      <c r="B576" s="141"/>
      <c r="D576" s="142" t="s">
        <v>79</v>
      </c>
      <c r="E576" s="143" t="s">
        <v>726</v>
      </c>
      <c r="F576" s="143" t="s">
        <v>727</v>
      </c>
      <c r="I576" s="144"/>
      <c r="J576" s="144"/>
      <c r="K576" s="145">
        <f>BK576</f>
        <v>0</v>
      </c>
      <c r="M576" s="141"/>
      <c r="N576" s="146"/>
      <c r="O576" s="147"/>
      <c r="P576" s="147"/>
      <c r="Q576" s="148">
        <f>Q577</f>
        <v>0</v>
      </c>
      <c r="R576" s="148">
        <f>R577</f>
        <v>0</v>
      </c>
      <c r="S576" s="147"/>
      <c r="T576" s="149">
        <f>T577</f>
        <v>0</v>
      </c>
      <c r="U576" s="147"/>
      <c r="V576" s="149">
        <f>V577</f>
        <v>0.012875000000000001</v>
      </c>
      <c r="W576" s="147"/>
      <c r="X576" s="150">
        <f>X577</f>
        <v>0</v>
      </c>
      <c r="AR576" s="142" t="s">
        <v>90</v>
      </c>
      <c r="AT576" s="151" t="s">
        <v>79</v>
      </c>
      <c r="AU576" s="151" t="s">
        <v>80</v>
      </c>
      <c r="AY576" s="142" t="s">
        <v>140</v>
      </c>
      <c r="BK576" s="152">
        <f>BK577</f>
        <v>0</v>
      </c>
    </row>
    <row r="577" spans="2:63" s="11" customFormat="1" ht="22.9" customHeight="1">
      <c r="B577" s="141"/>
      <c r="D577" s="142" t="s">
        <v>79</v>
      </c>
      <c r="E577" s="153" t="s">
        <v>728</v>
      </c>
      <c r="F577" s="153" t="s">
        <v>729</v>
      </c>
      <c r="I577" s="144"/>
      <c r="J577" s="144"/>
      <c r="K577" s="154">
        <f>BK577</f>
        <v>0</v>
      </c>
      <c r="M577" s="141"/>
      <c r="N577" s="146"/>
      <c r="O577" s="147"/>
      <c r="P577" s="147"/>
      <c r="Q577" s="148">
        <f>SUM(Q578:Q588)</f>
        <v>0</v>
      </c>
      <c r="R577" s="148">
        <f>SUM(R578:R588)</f>
        <v>0</v>
      </c>
      <c r="S577" s="147"/>
      <c r="T577" s="149">
        <f>SUM(T578:T588)</f>
        <v>0</v>
      </c>
      <c r="U577" s="147"/>
      <c r="V577" s="149">
        <f>SUM(V578:V588)</f>
        <v>0.012875000000000001</v>
      </c>
      <c r="W577" s="147"/>
      <c r="X577" s="150">
        <f>SUM(X578:X588)</f>
        <v>0</v>
      </c>
      <c r="AR577" s="142" t="s">
        <v>90</v>
      </c>
      <c r="AT577" s="151" t="s">
        <v>79</v>
      </c>
      <c r="AU577" s="151" t="s">
        <v>88</v>
      </c>
      <c r="AY577" s="142" t="s">
        <v>140</v>
      </c>
      <c r="BK577" s="152">
        <f>SUM(BK578:BK588)</f>
        <v>0</v>
      </c>
    </row>
    <row r="578" spans="2:65" s="1" customFormat="1" ht="16.5" customHeight="1">
      <c r="B578" s="155"/>
      <c r="C578" s="156" t="s">
        <v>720</v>
      </c>
      <c r="D578" s="156" t="s">
        <v>143</v>
      </c>
      <c r="E578" s="157" t="s">
        <v>730</v>
      </c>
      <c r="F578" s="158" t="s">
        <v>731</v>
      </c>
      <c r="G578" s="159" t="s">
        <v>247</v>
      </c>
      <c r="H578" s="160">
        <v>51.5</v>
      </c>
      <c r="I578" s="161"/>
      <c r="J578" s="161"/>
      <c r="K578" s="162">
        <f>ROUND(P578*H578,2)</f>
        <v>0</v>
      </c>
      <c r="L578" s="158" t="s">
        <v>1</v>
      </c>
      <c r="M578" s="30"/>
      <c r="N578" s="163" t="s">
        <v>1</v>
      </c>
      <c r="O578" s="164" t="s">
        <v>43</v>
      </c>
      <c r="P578" s="165">
        <f>I578+J578</f>
        <v>0</v>
      </c>
      <c r="Q578" s="165">
        <f>ROUND(I578*H578,2)</f>
        <v>0</v>
      </c>
      <c r="R578" s="165">
        <f>ROUND(J578*H578,2)</f>
        <v>0</v>
      </c>
      <c r="S578" s="52"/>
      <c r="T578" s="166">
        <f>S578*H578</f>
        <v>0</v>
      </c>
      <c r="U578" s="166">
        <v>0</v>
      </c>
      <c r="V578" s="166">
        <f>U578*H578</f>
        <v>0</v>
      </c>
      <c r="W578" s="166">
        <v>0</v>
      </c>
      <c r="X578" s="167">
        <f>W578*H578</f>
        <v>0</v>
      </c>
      <c r="AR578" s="168" t="s">
        <v>500</v>
      </c>
      <c r="AT578" s="168" t="s">
        <v>143</v>
      </c>
      <c r="AU578" s="168" t="s">
        <v>90</v>
      </c>
      <c r="AY578" s="16" t="s">
        <v>140</v>
      </c>
      <c r="BE578" s="169">
        <f>IF(O578="základní",K578,0)</f>
        <v>0</v>
      </c>
      <c r="BF578" s="169">
        <f>IF(O578="snížená",K578,0)</f>
        <v>0</v>
      </c>
      <c r="BG578" s="169">
        <f>IF(O578="zákl. přenesená",K578,0)</f>
        <v>0</v>
      </c>
      <c r="BH578" s="169">
        <f>IF(O578="sníž. přenesená",K578,0)</f>
        <v>0</v>
      </c>
      <c r="BI578" s="169">
        <f>IF(O578="nulová",K578,0)</f>
        <v>0</v>
      </c>
      <c r="BJ578" s="16" t="s">
        <v>88</v>
      </c>
      <c r="BK578" s="169">
        <f>ROUND(P578*H578,2)</f>
        <v>0</v>
      </c>
      <c r="BL578" s="16" t="s">
        <v>500</v>
      </c>
      <c r="BM578" s="168" t="s">
        <v>732</v>
      </c>
    </row>
    <row r="579" spans="2:47" s="1" customFormat="1" ht="19.5">
      <c r="B579" s="30"/>
      <c r="D579" s="170" t="s">
        <v>149</v>
      </c>
      <c r="F579" s="171" t="s">
        <v>733</v>
      </c>
      <c r="I579" s="89"/>
      <c r="J579" s="89"/>
      <c r="M579" s="30"/>
      <c r="N579" s="172"/>
      <c r="O579" s="52"/>
      <c r="P579" s="52"/>
      <c r="Q579" s="52"/>
      <c r="R579" s="52"/>
      <c r="S579" s="52"/>
      <c r="T579" s="52"/>
      <c r="U579" s="52"/>
      <c r="V579" s="52"/>
      <c r="W579" s="52"/>
      <c r="X579" s="53"/>
      <c r="AT579" s="16" t="s">
        <v>149</v>
      </c>
      <c r="AU579" s="16" t="s">
        <v>90</v>
      </c>
    </row>
    <row r="580" spans="2:47" s="1" customFormat="1" ht="19.5">
      <c r="B580" s="30"/>
      <c r="D580" s="170" t="s">
        <v>150</v>
      </c>
      <c r="F580" s="173" t="s">
        <v>734</v>
      </c>
      <c r="I580" s="89"/>
      <c r="J580" s="89"/>
      <c r="M580" s="30"/>
      <c r="N580" s="172"/>
      <c r="O580" s="52"/>
      <c r="P580" s="52"/>
      <c r="Q580" s="52"/>
      <c r="R580" s="52"/>
      <c r="S580" s="52"/>
      <c r="T580" s="52"/>
      <c r="U580" s="52"/>
      <c r="V580" s="52"/>
      <c r="W580" s="52"/>
      <c r="X580" s="53"/>
      <c r="AT580" s="16" t="s">
        <v>150</v>
      </c>
      <c r="AU580" s="16" t="s">
        <v>90</v>
      </c>
    </row>
    <row r="581" spans="2:51" s="12" customFormat="1" ht="12">
      <c r="B581" s="174"/>
      <c r="D581" s="170" t="s">
        <v>152</v>
      </c>
      <c r="E581" s="175" t="s">
        <v>1</v>
      </c>
      <c r="F581" s="176" t="s">
        <v>153</v>
      </c>
      <c r="H581" s="175" t="s">
        <v>1</v>
      </c>
      <c r="I581" s="177"/>
      <c r="J581" s="177"/>
      <c r="M581" s="174"/>
      <c r="N581" s="178"/>
      <c r="O581" s="179"/>
      <c r="P581" s="179"/>
      <c r="Q581" s="179"/>
      <c r="R581" s="179"/>
      <c r="S581" s="179"/>
      <c r="T581" s="179"/>
      <c r="U581" s="179"/>
      <c r="V581" s="179"/>
      <c r="W581" s="179"/>
      <c r="X581" s="180"/>
      <c r="AT581" s="175" t="s">
        <v>152</v>
      </c>
      <c r="AU581" s="175" t="s">
        <v>90</v>
      </c>
      <c r="AV581" s="12" t="s">
        <v>88</v>
      </c>
      <c r="AW581" s="12" t="s">
        <v>4</v>
      </c>
      <c r="AX581" s="12" t="s">
        <v>80</v>
      </c>
      <c r="AY581" s="175" t="s">
        <v>140</v>
      </c>
    </row>
    <row r="582" spans="2:51" s="13" customFormat="1" ht="12">
      <c r="B582" s="181"/>
      <c r="D582" s="170" t="s">
        <v>152</v>
      </c>
      <c r="E582" s="182" t="s">
        <v>1</v>
      </c>
      <c r="F582" s="183" t="s">
        <v>735</v>
      </c>
      <c r="H582" s="184">
        <v>51.5</v>
      </c>
      <c r="I582" s="185"/>
      <c r="J582" s="185"/>
      <c r="M582" s="181"/>
      <c r="N582" s="186"/>
      <c r="O582" s="187"/>
      <c r="P582" s="187"/>
      <c r="Q582" s="187"/>
      <c r="R582" s="187"/>
      <c r="S582" s="187"/>
      <c r="T582" s="187"/>
      <c r="U582" s="187"/>
      <c r="V582" s="187"/>
      <c r="W582" s="187"/>
      <c r="X582" s="188"/>
      <c r="AT582" s="182" t="s">
        <v>152</v>
      </c>
      <c r="AU582" s="182" t="s">
        <v>90</v>
      </c>
      <c r="AV582" s="13" t="s">
        <v>90</v>
      </c>
      <c r="AW582" s="13" t="s">
        <v>4</v>
      </c>
      <c r="AX582" s="13" t="s">
        <v>80</v>
      </c>
      <c r="AY582" s="182" t="s">
        <v>140</v>
      </c>
    </row>
    <row r="583" spans="2:51" s="14" customFormat="1" ht="12">
      <c r="B583" s="189"/>
      <c r="D583" s="170" t="s">
        <v>152</v>
      </c>
      <c r="E583" s="190" t="s">
        <v>1</v>
      </c>
      <c r="F583" s="191" t="s">
        <v>155</v>
      </c>
      <c r="H583" s="192">
        <v>51.5</v>
      </c>
      <c r="I583" s="193"/>
      <c r="J583" s="193"/>
      <c r="M583" s="189"/>
      <c r="N583" s="194"/>
      <c r="O583" s="195"/>
      <c r="P583" s="195"/>
      <c r="Q583" s="195"/>
      <c r="R583" s="195"/>
      <c r="S583" s="195"/>
      <c r="T583" s="195"/>
      <c r="U583" s="195"/>
      <c r="V583" s="195"/>
      <c r="W583" s="195"/>
      <c r="X583" s="196"/>
      <c r="AT583" s="190" t="s">
        <v>152</v>
      </c>
      <c r="AU583" s="190" t="s">
        <v>90</v>
      </c>
      <c r="AV583" s="14" t="s">
        <v>147</v>
      </c>
      <c r="AW583" s="14" t="s">
        <v>4</v>
      </c>
      <c r="AX583" s="14" t="s">
        <v>88</v>
      </c>
      <c r="AY583" s="190" t="s">
        <v>140</v>
      </c>
    </row>
    <row r="584" spans="2:65" s="1" customFormat="1" ht="16.5" customHeight="1">
      <c r="B584" s="155"/>
      <c r="C584" s="197" t="s">
        <v>736</v>
      </c>
      <c r="D584" s="197" t="s">
        <v>289</v>
      </c>
      <c r="E584" s="198" t="s">
        <v>737</v>
      </c>
      <c r="F584" s="199" t="s">
        <v>738</v>
      </c>
      <c r="G584" s="200" t="s">
        <v>230</v>
      </c>
      <c r="H584" s="201">
        <v>25.75</v>
      </c>
      <c r="I584" s="202"/>
      <c r="J584" s="203"/>
      <c r="K584" s="204">
        <f>ROUND(P584*H584,2)</f>
        <v>0</v>
      </c>
      <c r="L584" s="199" t="s">
        <v>1</v>
      </c>
      <c r="M584" s="205"/>
      <c r="N584" s="206" t="s">
        <v>1</v>
      </c>
      <c r="O584" s="164" t="s">
        <v>43</v>
      </c>
      <c r="P584" s="165">
        <f>I584+J584</f>
        <v>0</v>
      </c>
      <c r="Q584" s="165">
        <f>ROUND(I584*H584,2)</f>
        <v>0</v>
      </c>
      <c r="R584" s="165">
        <f>ROUND(J584*H584,2)</f>
        <v>0</v>
      </c>
      <c r="S584" s="52"/>
      <c r="T584" s="166">
        <f>S584*H584</f>
        <v>0</v>
      </c>
      <c r="U584" s="166">
        <v>0.0005</v>
      </c>
      <c r="V584" s="166">
        <f>U584*H584</f>
        <v>0.012875000000000001</v>
      </c>
      <c r="W584" s="166">
        <v>0</v>
      </c>
      <c r="X584" s="167">
        <f>W584*H584</f>
        <v>0</v>
      </c>
      <c r="AR584" s="168" t="s">
        <v>583</v>
      </c>
      <c r="AT584" s="168" t="s">
        <v>289</v>
      </c>
      <c r="AU584" s="168" t="s">
        <v>90</v>
      </c>
      <c r="AY584" s="16" t="s">
        <v>140</v>
      </c>
      <c r="BE584" s="169">
        <f>IF(O584="základní",K584,0)</f>
        <v>0</v>
      </c>
      <c r="BF584" s="169">
        <f>IF(O584="snížená",K584,0)</f>
        <v>0</v>
      </c>
      <c r="BG584" s="169">
        <f>IF(O584="zákl. přenesená",K584,0)</f>
        <v>0</v>
      </c>
      <c r="BH584" s="169">
        <f>IF(O584="sníž. přenesená",K584,0)</f>
        <v>0</v>
      </c>
      <c r="BI584" s="169">
        <f>IF(O584="nulová",K584,0)</f>
        <v>0</v>
      </c>
      <c r="BJ584" s="16" t="s">
        <v>88</v>
      </c>
      <c r="BK584" s="169">
        <f>ROUND(P584*H584,2)</f>
        <v>0</v>
      </c>
      <c r="BL584" s="16" t="s">
        <v>500</v>
      </c>
      <c r="BM584" s="168" t="s">
        <v>739</v>
      </c>
    </row>
    <row r="585" spans="2:47" s="1" customFormat="1" ht="29.25">
      <c r="B585" s="30"/>
      <c r="D585" s="170" t="s">
        <v>149</v>
      </c>
      <c r="F585" s="171" t="s">
        <v>740</v>
      </c>
      <c r="I585" s="89"/>
      <c r="J585" s="89"/>
      <c r="M585" s="30"/>
      <c r="N585" s="172"/>
      <c r="O585" s="52"/>
      <c r="P585" s="52"/>
      <c r="Q585" s="52"/>
      <c r="R585" s="52"/>
      <c r="S585" s="52"/>
      <c r="T585" s="52"/>
      <c r="U585" s="52"/>
      <c r="V585" s="52"/>
      <c r="W585" s="52"/>
      <c r="X585" s="53"/>
      <c r="AT585" s="16" t="s">
        <v>149</v>
      </c>
      <c r="AU585" s="16" t="s">
        <v>90</v>
      </c>
    </row>
    <row r="586" spans="2:47" s="1" customFormat="1" ht="19.5">
      <c r="B586" s="30"/>
      <c r="D586" s="170" t="s">
        <v>150</v>
      </c>
      <c r="F586" s="173" t="s">
        <v>734</v>
      </c>
      <c r="I586" s="89"/>
      <c r="J586" s="89"/>
      <c r="M586" s="30"/>
      <c r="N586" s="172"/>
      <c r="O586" s="52"/>
      <c r="P586" s="52"/>
      <c r="Q586" s="52"/>
      <c r="R586" s="52"/>
      <c r="S586" s="52"/>
      <c r="T586" s="52"/>
      <c r="U586" s="52"/>
      <c r="V586" s="52"/>
      <c r="W586" s="52"/>
      <c r="X586" s="53"/>
      <c r="AT586" s="16" t="s">
        <v>150</v>
      </c>
      <c r="AU586" s="16" t="s">
        <v>90</v>
      </c>
    </row>
    <row r="587" spans="2:51" s="13" customFormat="1" ht="12">
      <c r="B587" s="181"/>
      <c r="D587" s="170" t="s">
        <v>152</v>
      </c>
      <c r="E587" s="182" t="s">
        <v>1</v>
      </c>
      <c r="F587" s="183" t="s">
        <v>741</v>
      </c>
      <c r="H587" s="184">
        <v>25.75</v>
      </c>
      <c r="I587" s="185"/>
      <c r="J587" s="185"/>
      <c r="M587" s="181"/>
      <c r="N587" s="186"/>
      <c r="O587" s="187"/>
      <c r="P587" s="187"/>
      <c r="Q587" s="187"/>
      <c r="R587" s="187"/>
      <c r="S587" s="187"/>
      <c r="T587" s="187"/>
      <c r="U587" s="187"/>
      <c r="V587" s="187"/>
      <c r="W587" s="187"/>
      <c r="X587" s="188"/>
      <c r="AT587" s="182" t="s">
        <v>152</v>
      </c>
      <c r="AU587" s="182" t="s">
        <v>90</v>
      </c>
      <c r="AV587" s="13" t="s">
        <v>90</v>
      </c>
      <c r="AW587" s="13" t="s">
        <v>4</v>
      </c>
      <c r="AX587" s="13" t="s">
        <v>80</v>
      </c>
      <c r="AY587" s="182" t="s">
        <v>140</v>
      </c>
    </row>
    <row r="588" spans="2:51" s="14" customFormat="1" ht="12">
      <c r="B588" s="189"/>
      <c r="D588" s="170" t="s">
        <v>152</v>
      </c>
      <c r="E588" s="190" t="s">
        <v>1</v>
      </c>
      <c r="F588" s="191" t="s">
        <v>155</v>
      </c>
      <c r="H588" s="192">
        <v>25.75</v>
      </c>
      <c r="I588" s="193"/>
      <c r="J588" s="193"/>
      <c r="M588" s="189"/>
      <c r="N588" s="194"/>
      <c r="O588" s="195"/>
      <c r="P588" s="195"/>
      <c r="Q588" s="195"/>
      <c r="R588" s="195"/>
      <c r="S588" s="195"/>
      <c r="T588" s="195"/>
      <c r="U588" s="195"/>
      <c r="V588" s="195"/>
      <c r="W588" s="195"/>
      <c r="X588" s="196"/>
      <c r="AT588" s="190" t="s">
        <v>152</v>
      </c>
      <c r="AU588" s="190" t="s">
        <v>90</v>
      </c>
      <c r="AV588" s="14" t="s">
        <v>147</v>
      </c>
      <c r="AW588" s="14" t="s">
        <v>4</v>
      </c>
      <c r="AX588" s="14" t="s">
        <v>88</v>
      </c>
      <c r="AY588" s="190" t="s">
        <v>140</v>
      </c>
    </row>
    <row r="589" spans="2:63" s="11" customFormat="1" ht="25.9" customHeight="1">
      <c r="B589" s="141"/>
      <c r="D589" s="142" t="s">
        <v>79</v>
      </c>
      <c r="E589" s="143" t="s">
        <v>742</v>
      </c>
      <c r="F589" s="143" t="s">
        <v>743</v>
      </c>
      <c r="I589" s="144"/>
      <c r="J589" s="144"/>
      <c r="K589" s="145">
        <f>BK589</f>
        <v>0</v>
      </c>
      <c r="M589" s="141"/>
      <c r="N589" s="146"/>
      <c r="O589" s="147"/>
      <c r="P589" s="147"/>
      <c r="Q589" s="148">
        <f>SUM(Q590:Q621)</f>
        <v>0</v>
      </c>
      <c r="R589" s="148">
        <f>SUM(R590:R621)</f>
        <v>0</v>
      </c>
      <c r="S589" s="147"/>
      <c r="T589" s="149">
        <f>SUM(T590:T621)</f>
        <v>0</v>
      </c>
      <c r="U589" s="147"/>
      <c r="V589" s="149">
        <f>SUM(V590:V621)</f>
        <v>0</v>
      </c>
      <c r="W589" s="147"/>
      <c r="X589" s="150">
        <f>SUM(X590:X621)</f>
        <v>0</v>
      </c>
      <c r="AR589" s="142" t="s">
        <v>440</v>
      </c>
      <c r="AT589" s="151" t="s">
        <v>79</v>
      </c>
      <c r="AU589" s="151" t="s">
        <v>80</v>
      </c>
      <c r="AY589" s="142" t="s">
        <v>140</v>
      </c>
      <c r="BK589" s="152">
        <f>SUM(BK590:BK621)</f>
        <v>0</v>
      </c>
    </row>
    <row r="590" spans="2:65" s="1" customFormat="1" ht="16.5" customHeight="1">
      <c r="B590" s="155"/>
      <c r="C590" s="156" t="s">
        <v>744</v>
      </c>
      <c r="D590" s="156" t="s">
        <v>143</v>
      </c>
      <c r="E590" s="157" t="s">
        <v>745</v>
      </c>
      <c r="F590" s="158" t="s">
        <v>746</v>
      </c>
      <c r="G590" s="159" t="s">
        <v>747</v>
      </c>
      <c r="H590" s="160">
        <v>1</v>
      </c>
      <c r="I590" s="161"/>
      <c r="J590" s="161"/>
      <c r="K590" s="162">
        <f>ROUND(P590*H590,2)</f>
        <v>0</v>
      </c>
      <c r="L590" s="158" t="s">
        <v>1</v>
      </c>
      <c r="M590" s="30"/>
      <c r="N590" s="163" t="s">
        <v>1</v>
      </c>
      <c r="O590" s="164" t="s">
        <v>43</v>
      </c>
      <c r="P590" s="165">
        <f>I590+J590</f>
        <v>0</v>
      </c>
      <c r="Q590" s="165">
        <f>ROUND(I590*H590,2)</f>
        <v>0</v>
      </c>
      <c r="R590" s="165">
        <f>ROUND(J590*H590,2)</f>
        <v>0</v>
      </c>
      <c r="S590" s="52"/>
      <c r="T590" s="166">
        <f>S590*H590</f>
        <v>0</v>
      </c>
      <c r="U590" s="166">
        <v>0</v>
      </c>
      <c r="V590" s="166">
        <f>U590*H590</f>
        <v>0</v>
      </c>
      <c r="W590" s="166">
        <v>0</v>
      </c>
      <c r="X590" s="167">
        <f>W590*H590</f>
        <v>0</v>
      </c>
      <c r="AR590" s="168" t="s">
        <v>748</v>
      </c>
      <c r="AT590" s="168" t="s">
        <v>143</v>
      </c>
      <c r="AU590" s="168" t="s">
        <v>88</v>
      </c>
      <c r="AY590" s="16" t="s">
        <v>140</v>
      </c>
      <c r="BE590" s="169">
        <f>IF(O590="základní",K590,0)</f>
        <v>0</v>
      </c>
      <c r="BF590" s="169">
        <f>IF(O590="snížená",K590,0)</f>
        <v>0</v>
      </c>
      <c r="BG590" s="169">
        <f>IF(O590="zákl. přenesená",K590,0)</f>
        <v>0</v>
      </c>
      <c r="BH590" s="169">
        <f>IF(O590="sníž. přenesená",K590,0)</f>
        <v>0</v>
      </c>
      <c r="BI590" s="169">
        <f>IF(O590="nulová",K590,0)</f>
        <v>0</v>
      </c>
      <c r="BJ590" s="16" t="s">
        <v>88</v>
      </c>
      <c r="BK590" s="169">
        <f>ROUND(P590*H590,2)</f>
        <v>0</v>
      </c>
      <c r="BL590" s="16" t="s">
        <v>748</v>
      </c>
      <c r="BM590" s="168" t="s">
        <v>749</v>
      </c>
    </row>
    <row r="591" spans="2:47" s="1" customFormat="1" ht="19.5">
      <c r="B591" s="30"/>
      <c r="D591" s="170" t="s">
        <v>149</v>
      </c>
      <c r="F591" s="171" t="s">
        <v>750</v>
      </c>
      <c r="I591" s="89"/>
      <c r="J591" s="89"/>
      <c r="M591" s="30"/>
      <c r="N591" s="172"/>
      <c r="O591" s="52"/>
      <c r="P591" s="52"/>
      <c r="Q591" s="52"/>
      <c r="R591" s="52"/>
      <c r="S591" s="52"/>
      <c r="T591" s="52"/>
      <c r="U591" s="52"/>
      <c r="V591" s="52"/>
      <c r="W591" s="52"/>
      <c r="X591" s="53"/>
      <c r="AT591" s="16" t="s">
        <v>149</v>
      </c>
      <c r="AU591" s="16" t="s">
        <v>88</v>
      </c>
    </row>
    <row r="592" spans="2:65" s="1" customFormat="1" ht="16.5" customHeight="1">
      <c r="B592" s="155"/>
      <c r="C592" s="156" t="s">
        <v>751</v>
      </c>
      <c r="D592" s="156" t="s">
        <v>143</v>
      </c>
      <c r="E592" s="157" t="s">
        <v>752</v>
      </c>
      <c r="F592" s="158" t="s">
        <v>753</v>
      </c>
      <c r="G592" s="159" t="s">
        <v>747</v>
      </c>
      <c r="H592" s="160">
        <v>1</v>
      </c>
      <c r="I592" s="161"/>
      <c r="J592" s="161"/>
      <c r="K592" s="162">
        <f>ROUND(P592*H592,2)</f>
        <v>0</v>
      </c>
      <c r="L592" s="158" t="s">
        <v>1</v>
      </c>
      <c r="M592" s="30"/>
      <c r="N592" s="163" t="s">
        <v>1</v>
      </c>
      <c r="O592" s="164" t="s">
        <v>43</v>
      </c>
      <c r="P592" s="165">
        <f>I592+J592</f>
        <v>0</v>
      </c>
      <c r="Q592" s="165">
        <f>ROUND(I592*H592,2)</f>
        <v>0</v>
      </c>
      <c r="R592" s="165">
        <f>ROUND(J592*H592,2)</f>
        <v>0</v>
      </c>
      <c r="S592" s="52"/>
      <c r="T592" s="166">
        <f>S592*H592</f>
        <v>0</v>
      </c>
      <c r="U592" s="166">
        <v>0</v>
      </c>
      <c r="V592" s="166">
        <f>U592*H592</f>
        <v>0</v>
      </c>
      <c r="W592" s="166">
        <v>0</v>
      </c>
      <c r="X592" s="167">
        <f>W592*H592</f>
        <v>0</v>
      </c>
      <c r="AR592" s="168" t="s">
        <v>748</v>
      </c>
      <c r="AT592" s="168" t="s">
        <v>143</v>
      </c>
      <c r="AU592" s="168" t="s">
        <v>88</v>
      </c>
      <c r="AY592" s="16" t="s">
        <v>140</v>
      </c>
      <c r="BE592" s="169">
        <f>IF(O592="základní",K592,0)</f>
        <v>0</v>
      </c>
      <c r="BF592" s="169">
        <f>IF(O592="snížená",K592,0)</f>
        <v>0</v>
      </c>
      <c r="BG592" s="169">
        <f>IF(O592="zákl. přenesená",K592,0)</f>
        <v>0</v>
      </c>
      <c r="BH592" s="169">
        <f>IF(O592="sníž. přenesená",K592,0)</f>
        <v>0</v>
      </c>
      <c r="BI592" s="169">
        <f>IF(O592="nulová",K592,0)</f>
        <v>0</v>
      </c>
      <c r="BJ592" s="16" t="s">
        <v>88</v>
      </c>
      <c r="BK592" s="169">
        <f>ROUND(P592*H592,2)</f>
        <v>0</v>
      </c>
      <c r="BL592" s="16" t="s">
        <v>748</v>
      </c>
      <c r="BM592" s="168" t="s">
        <v>754</v>
      </c>
    </row>
    <row r="593" spans="2:47" s="1" customFormat="1" ht="12">
      <c r="B593" s="30"/>
      <c r="D593" s="170" t="s">
        <v>149</v>
      </c>
      <c r="F593" s="171" t="s">
        <v>753</v>
      </c>
      <c r="I593" s="89"/>
      <c r="J593" s="89"/>
      <c r="M593" s="30"/>
      <c r="N593" s="172"/>
      <c r="O593" s="52"/>
      <c r="P593" s="52"/>
      <c r="Q593" s="52"/>
      <c r="R593" s="52"/>
      <c r="S593" s="52"/>
      <c r="T593" s="52"/>
      <c r="U593" s="52"/>
      <c r="V593" s="52"/>
      <c r="W593" s="52"/>
      <c r="X593" s="53"/>
      <c r="AT593" s="16" t="s">
        <v>149</v>
      </c>
      <c r="AU593" s="16" t="s">
        <v>88</v>
      </c>
    </row>
    <row r="594" spans="2:65" s="1" customFormat="1" ht="16.5" customHeight="1">
      <c r="B594" s="155"/>
      <c r="C594" s="156" t="s">
        <v>755</v>
      </c>
      <c r="D594" s="156" t="s">
        <v>143</v>
      </c>
      <c r="E594" s="157" t="s">
        <v>756</v>
      </c>
      <c r="F594" s="158" t="s">
        <v>757</v>
      </c>
      <c r="G594" s="159" t="s">
        <v>747</v>
      </c>
      <c r="H594" s="160">
        <v>1</v>
      </c>
      <c r="I594" s="161"/>
      <c r="J594" s="161"/>
      <c r="K594" s="162">
        <f>ROUND(P594*H594,2)</f>
        <v>0</v>
      </c>
      <c r="L594" s="158" t="s">
        <v>1</v>
      </c>
      <c r="M594" s="30"/>
      <c r="N594" s="163" t="s">
        <v>1</v>
      </c>
      <c r="O594" s="164" t="s">
        <v>43</v>
      </c>
      <c r="P594" s="165">
        <f>I594+J594</f>
        <v>0</v>
      </c>
      <c r="Q594" s="165">
        <f>ROUND(I594*H594,2)</f>
        <v>0</v>
      </c>
      <c r="R594" s="165">
        <f>ROUND(J594*H594,2)</f>
        <v>0</v>
      </c>
      <c r="S594" s="52"/>
      <c r="T594" s="166">
        <f>S594*H594</f>
        <v>0</v>
      </c>
      <c r="U594" s="166">
        <v>0</v>
      </c>
      <c r="V594" s="166">
        <f>U594*H594</f>
        <v>0</v>
      </c>
      <c r="W594" s="166">
        <v>0</v>
      </c>
      <c r="X594" s="167">
        <f>W594*H594</f>
        <v>0</v>
      </c>
      <c r="AR594" s="168" t="s">
        <v>748</v>
      </c>
      <c r="AT594" s="168" t="s">
        <v>143</v>
      </c>
      <c r="AU594" s="168" t="s">
        <v>88</v>
      </c>
      <c r="AY594" s="16" t="s">
        <v>140</v>
      </c>
      <c r="BE594" s="169">
        <f>IF(O594="základní",K594,0)</f>
        <v>0</v>
      </c>
      <c r="BF594" s="169">
        <f>IF(O594="snížená",K594,0)</f>
        <v>0</v>
      </c>
      <c r="BG594" s="169">
        <f>IF(O594="zákl. přenesená",K594,0)</f>
        <v>0</v>
      </c>
      <c r="BH594" s="169">
        <f>IF(O594="sníž. přenesená",K594,0)</f>
        <v>0</v>
      </c>
      <c r="BI594" s="169">
        <f>IF(O594="nulová",K594,0)</f>
        <v>0</v>
      </c>
      <c r="BJ594" s="16" t="s">
        <v>88</v>
      </c>
      <c r="BK594" s="169">
        <f>ROUND(P594*H594,2)</f>
        <v>0</v>
      </c>
      <c r="BL594" s="16" t="s">
        <v>748</v>
      </c>
      <c r="BM594" s="168" t="s">
        <v>758</v>
      </c>
    </row>
    <row r="595" spans="2:47" s="1" customFormat="1" ht="19.5">
      <c r="B595" s="30"/>
      <c r="D595" s="170" t="s">
        <v>149</v>
      </c>
      <c r="F595" s="171" t="s">
        <v>759</v>
      </c>
      <c r="I595" s="89"/>
      <c r="J595" s="89"/>
      <c r="M595" s="30"/>
      <c r="N595" s="172"/>
      <c r="O595" s="52"/>
      <c r="P595" s="52"/>
      <c r="Q595" s="52"/>
      <c r="R595" s="52"/>
      <c r="S595" s="52"/>
      <c r="T595" s="52"/>
      <c r="U595" s="52"/>
      <c r="V595" s="52"/>
      <c r="W595" s="52"/>
      <c r="X595" s="53"/>
      <c r="AT595" s="16" t="s">
        <v>149</v>
      </c>
      <c r="AU595" s="16" t="s">
        <v>88</v>
      </c>
    </row>
    <row r="596" spans="2:65" s="1" customFormat="1" ht="16.5" customHeight="1">
      <c r="B596" s="155"/>
      <c r="C596" s="156" t="s">
        <v>760</v>
      </c>
      <c r="D596" s="156" t="s">
        <v>143</v>
      </c>
      <c r="E596" s="157" t="s">
        <v>761</v>
      </c>
      <c r="F596" s="158" t="s">
        <v>762</v>
      </c>
      <c r="G596" s="159" t="s">
        <v>747</v>
      </c>
      <c r="H596" s="160">
        <v>1</v>
      </c>
      <c r="I596" s="161"/>
      <c r="J596" s="161"/>
      <c r="K596" s="162">
        <f>ROUND(P596*H596,2)</f>
        <v>0</v>
      </c>
      <c r="L596" s="158" t="s">
        <v>1</v>
      </c>
      <c r="M596" s="30"/>
      <c r="N596" s="163" t="s">
        <v>1</v>
      </c>
      <c r="O596" s="164" t="s">
        <v>43</v>
      </c>
      <c r="P596" s="165">
        <f>I596+J596</f>
        <v>0</v>
      </c>
      <c r="Q596" s="165">
        <f>ROUND(I596*H596,2)</f>
        <v>0</v>
      </c>
      <c r="R596" s="165">
        <f>ROUND(J596*H596,2)</f>
        <v>0</v>
      </c>
      <c r="S596" s="52"/>
      <c r="T596" s="166">
        <f>S596*H596</f>
        <v>0</v>
      </c>
      <c r="U596" s="166">
        <v>0</v>
      </c>
      <c r="V596" s="166">
        <f>U596*H596</f>
        <v>0</v>
      </c>
      <c r="W596" s="166">
        <v>0</v>
      </c>
      <c r="X596" s="167">
        <f>W596*H596</f>
        <v>0</v>
      </c>
      <c r="AR596" s="168" t="s">
        <v>748</v>
      </c>
      <c r="AT596" s="168" t="s">
        <v>143</v>
      </c>
      <c r="AU596" s="168" t="s">
        <v>88</v>
      </c>
      <c r="AY596" s="16" t="s">
        <v>140</v>
      </c>
      <c r="BE596" s="169">
        <f>IF(O596="základní",K596,0)</f>
        <v>0</v>
      </c>
      <c r="BF596" s="169">
        <f>IF(O596="snížená",K596,0)</f>
        <v>0</v>
      </c>
      <c r="BG596" s="169">
        <f>IF(O596="zákl. přenesená",K596,0)</f>
        <v>0</v>
      </c>
      <c r="BH596" s="169">
        <f>IF(O596="sníž. přenesená",K596,0)</f>
        <v>0</v>
      </c>
      <c r="BI596" s="169">
        <f>IF(O596="nulová",K596,0)</f>
        <v>0</v>
      </c>
      <c r="BJ596" s="16" t="s">
        <v>88</v>
      </c>
      <c r="BK596" s="169">
        <f>ROUND(P596*H596,2)</f>
        <v>0</v>
      </c>
      <c r="BL596" s="16" t="s">
        <v>748</v>
      </c>
      <c r="BM596" s="168" t="s">
        <v>763</v>
      </c>
    </row>
    <row r="597" spans="2:47" s="1" customFormat="1" ht="19.5">
      <c r="B597" s="30"/>
      <c r="D597" s="170" t="s">
        <v>149</v>
      </c>
      <c r="F597" s="171" t="s">
        <v>764</v>
      </c>
      <c r="I597" s="89"/>
      <c r="J597" s="89"/>
      <c r="M597" s="30"/>
      <c r="N597" s="172"/>
      <c r="O597" s="52"/>
      <c r="P597" s="52"/>
      <c r="Q597" s="52"/>
      <c r="R597" s="52"/>
      <c r="S597" s="52"/>
      <c r="T597" s="52"/>
      <c r="U597" s="52"/>
      <c r="V597" s="52"/>
      <c r="W597" s="52"/>
      <c r="X597" s="53"/>
      <c r="AT597" s="16" t="s">
        <v>149</v>
      </c>
      <c r="AU597" s="16" t="s">
        <v>88</v>
      </c>
    </row>
    <row r="598" spans="2:65" s="1" customFormat="1" ht="16.5" customHeight="1">
      <c r="B598" s="155"/>
      <c r="C598" s="156" t="s">
        <v>765</v>
      </c>
      <c r="D598" s="156" t="s">
        <v>143</v>
      </c>
      <c r="E598" s="157" t="s">
        <v>766</v>
      </c>
      <c r="F598" s="158" t="s">
        <v>767</v>
      </c>
      <c r="G598" s="159" t="s">
        <v>747</v>
      </c>
      <c r="H598" s="160">
        <v>1</v>
      </c>
      <c r="I598" s="161"/>
      <c r="J598" s="161"/>
      <c r="K598" s="162">
        <f>ROUND(P598*H598,2)</f>
        <v>0</v>
      </c>
      <c r="L598" s="158" t="s">
        <v>1</v>
      </c>
      <c r="M598" s="30"/>
      <c r="N598" s="163" t="s">
        <v>1</v>
      </c>
      <c r="O598" s="164" t="s">
        <v>43</v>
      </c>
      <c r="P598" s="165">
        <f>I598+J598</f>
        <v>0</v>
      </c>
      <c r="Q598" s="165">
        <f>ROUND(I598*H598,2)</f>
        <v>0</v>
      </c>
      <c r="R598" s="165">
        <f>ROUND(J598*H598,2)</f>
        <v>0</v>
      </c>
      <c r="S598" s="52"/>
      <c r="T598" s="166">
        <f>S598*H598</f>
        <v>0</v>
      </c>
      <c r="U598" s="166">
        <v>0</v>
      </c>
      <c r="V598" s="166">
        <f>U598*H598</f>
        <v>0</v>
      </c>
      <c r="W598" s="166">
        <v>0</v>
      </c>
      <c r="X598" s="167">
        <f>W598*H598</f>
        <v>0</v>
      </c>
      <c r="AR598" s="168" t="s">
        <v>748</v>
      </c>
      <c r="AT598" s="168" t="s">
        <v>143</v>
      </c>
      <c r="AU598" s="168" t="s">
        <v>88</v>
      </c>
      <c r="AY598" s="16" t="s">
        <v>140</v>
      </c>
      <c r="BE598" s="169">
        <f>IF(O598="základní",K598,0)</f>
        <v>0</v>
      </c>
      <c r="BF598" s="169">
        <f>IF(O598="snížená",K598,0)</f>
        <v>0</v>
      </c>
      <c r="BG598" s="169">
        <f>IF(O598="zákl. přenesená",K598,0)</f>
        <v>0</v>
      </c>
      <c r="BH598" s="169">
        <f>IF(O598="sníž. přenesená",K598,0)</f>
        <v>0</v>
      </c>
      <c r="BI598" s="169">
        <f>IF(O598="nulová",K598,0)</f>
        <v>0</v>
      </c>
      <c r="BJ598" s="16" t="s">
        <v>88</v>
      </c>
      <c r="BK598" s="169">
        <f>ROUND(P598*H598,2)</f>
        <v>0</v>
      </c>
      <c r="BL598" s="16" t="s">
        <v>748</v>
      </c>
      <c r="BM598" s="168" t="s">
        <v>768</v>
      </c>
    </row>
    <row r="599" spans="2:47" s="1" customFormat="1" ht="29.25">
      <c r="B599" s="30"/>
      <c r="D599" s="170" t="s">
        <v>149</v>
      </c>
      <c r="F599" s="171" t="s">
        <v>769</v>
      </c>
      <c r="I599" s="89"/>
      <c r="J599" s="89"/>
      <c r="M599" s="30"/>
      <c r="N599" s="172"/>
      <c r="O599" s="52"/>
      <c r="P599" s="52"/>
      <c r="Q599" s="52"/>
      <c r="R599" s="52"/>
      <c r="S599" s="52"/>
      <c r="T599" s="52"/>
      <c r="U599" s="52"/>
      <c r="V599" s="52"/>
      <c r="W599" s="52"/>
      <c r="X599" s="53"/>
      <c r="AT599" s="16" t="s">
        <v>149</v>
      </c>
      <c r="AU599" s="16" t="s">
        <v>88</v>
      </c>
    </row>
    <row r="600" spans="2:65" s="1" customFormat="1" ht="16.5" customHeight="1">
      <c r="B600" s="155"/>
      <c r="C600" s="156" t="s">
        <v>770</v>
      </c>
      <c r="D600" s="156" t="s">
        <v>143</v>
      </c>
      <c r="E600" s="157" t="s">
        <v>771</v>
      </c>
      <c r="F600" s="158" t="s">
        <v>772</v>
      </c>
      <c r="G600" s="159" t="s">
        <v>747</v>
      </c>
      <c r="H600" s="160">
        <v>1</v>
      </c>
      <c r="I600" s="161"/>
      <c r="J600" s="161"/>
      <c r="K600" s="162">
        <f>ROUND(P600*H600,2)</f>
        <v>0</v>
      </c>
      <c r="L600" s="158" t="s">
        <v>1</v>
      </c>
      <c r="M600" s="30"/>
      <c r="N600" s="163" t="s">
        <v>1</v>
      </c>
      <c r="O600" s="164" t="s">
        <v>43</v>
      </c>
      <c r="P600" s="165">
        <f>I600+J600</f>
        <v>0</v>
      </c>
      <c r="Q600" s="165">
        <f>ROUND(I600*H600,2)</f>
        <v>0</v>
      </c>
      <c r="R600" s="165">
        <f>ROUND(J600*H600,2)</f>
        <v>0</v>
      </c>
      <c r="S600" s="52"/>
      <c r="T600" s="166">
        <f>S600*H600</f>
        <v>0</v>
      </c>
      <c r="U600" s="166">
        <v>0</v>
      </c>
      <c r="V600" s="166">
        <f>U600*H600</f>
        <v>0</v>
      </c>
      <c r="W600" s="166">
        <v>0</v>
      </c>
      <c r="X600" s="167">
        <f>W600*H600</f>
        <v>0</v>
      </c>
      <c r="AR600" s="168" t="s">
        <v>748</v>
      </c>
      <c r="AT600" s="168" t="s">
        <v>143</v>
      </c>
      <c r="AU600" s="168" t="s">
        <v>88</v>
      </c>
      <c r="AY600" s="16" t="s">
        <v>140</v>
      </c>
      <c r="BE600" s="169">
        <f>IF(O600="základní",K600,0)</f>
        <v>0</v>
      </c>
      <c r="BF600" s="169">
        <f>IF(O600="snížená",K600,0)</f>
        <v>0</v>
      </c>
      <c r="BG600" s="169">
        <f>IF(O600="zákl. přenesená",K600,0)</f>
        <v>0</v>
      </c>
      <c r="BH600" s="169">
        <f>IF(O600="sníž. přenesená",K600,0)</f>
        <v>0</v>
      </c>
      <c r="BI600" s="169">
        <f>IF(O600="nulová",K600,0)</f>
        <v>0</v>
      </c>
      <c r="BJ600" s="16" t="s">
        <v>88</v>
      </c>
      <c r="BK600" s="169">
        <f>ROUND(P600*H600,2)</f>
        <v>0</v>
      </c>
      <c r="BL600" s="16" t="s">
        <v>748</v>
      </c>
      <c r="BM600" s="168" t="s">
        <v>773</v>
      </c>
    </row>
    <row r="601" spans="2:47" s="1" customFormat="1" ht="12">
      <c r="B601" s="30"/>
      <c r="D601" s="170" t="s">
        <v>149</v>
      </c>
      <c r="F601" s="171" t="s">
        <v>772</v>
      </c>
      <c r="I601" s="89"/>
      <c r="J601" s="89"/>
      <c r="M601" s="30"/>
      <c r="N601" s="172"/>
      <c r="O601" s="52"/>
      <c r="P601" s="52"/>
      <c r="Q601" s="52"/>
      <c r="R601" s="52"/>
      <c r="S601" s="52"/>
      <c r="T601" s="52"/>
      <c r="U601" s="52"/>
      <c r="V601" s="52"/>
      <c r="W601" s="52"/>
      <c r="X601" s="53"/>
      <c r="AT601" s="16" t="s">
        <v>149</v>
      </c>
      <c r="AU601" s="16" t="s">
        <v>88</v>
      </c>
    </row>
    <row r="602" spans="2:65" s="1" customFormat="1" ht="16.5" customHeight="1">
      <c r="B602" s="155"/>
      <c r="C602" s="156" t="s">
        <v>774</v>
      </c>
      <c r="D602" s="156" t="s">
        <v>143</v>
      </c>
      <c r="E602" s="157" t="s">
        <v>775</v>
      </c>
      <c r="F602" s="158" t="s">
        <v>776</v>
      </c>
      <c r="G602" s="159" t="s">
        <v>747</v>
      </c>
      <c r="H602" s="160">
        <v>1</v>
      </c>
      <c r="I602" s="161"/>
      <c r="J602" s="161"/>
      <c r="K602" s="162">
        <f>ROUND(P602*H602,2)</f>
        <v>0</v>
      </c>
      <c r="L602" s="158" t="s">
        <v>1</v>
      </c>
      <c r="M602" s="30"/>
      <c r="N602" s="163" t="s">
        <v>1</v>
      </c>
      <c r="O602" s="164" t="s">
        <v>43</v>
      </c>
      <c r="P602" s="165">
        <f>I602+J602</f>
        <v>0</v>
      </c>
      <c r="Q602" s="165">
        <f>ROUND(I602*H602,2)</f>
        <v>0</v>
      </c>
      <c r="R602" s="165">
        <f>ROUND(J602*H602,2)</f>
        <v>0</v>
      </c>
      <c r="S602" s="52"/>
      <c r="T602" s="166">
        <f>S602*H602</f>
        <v>0</v>
      </c>
      <c r="U602" s="166">
        <v>0</v>
      </c>
      <c r="V602" s="166">
        <f>U602*H602</f>
        <v>0</v>
      </c>
      <c r="W602" s="166">
        <v>0</v>
      </c>
      <c r="X602" s="167">
        <f>W602*H602</f>
        <v>0</v>
      </c>
      <c r="AR602" s="168" t="s">
        <v>748</v>
      </c>
      <c r="AT602" s="168" t="s">
        <v>143</v>
      </c>
      <c r="AU602" s="168" t="s">
        <v>88</v>
      </c>
      <c r="AY602" s="16" t="s">
        <v>140</v>
      </c>
      <c r="BE602" s="169">
        <f>IF(O602="základní",K602,0)</f>
        <v>0</v>
      </c>
      <c r="BF602" s="169">
        <f>IF(O602="snížená",K602,0)</f>
        <v>0</v>
      </c>
      <c r="BG602" s="169">
        <f>IF(O602="zákl. přenesená",K602,0)</f>
        <v>0</v>
      </c>
      <c r="BH602" s="169">
        <f>IF(O602="sníž. přenesená",K602,0)</f>
        <v>0</v>
      </c>
      <c r="BI602" s="169">
        <f>IF(O602="nulová",K602,0)</f>
        <v>0</v>
      </c>
      <c r="BJ602" s="16" t="s">
        <v>88</v>
      </c>
      <c r="BK602" s="169">
        <f>ROUND(P602*H602,2)</f>
        <v>0</v>
      </c>
      <c r="BL602" s="16" t="s">
        <v>748</v>
      </c>
      <c r="BM602" s="168" t="s">
        <v>777</v>
      </c>
    </row>
    <row r="603" spans="2:47" s="1" customFormat="1" ht="12">
      <c r="B603" s="30"/>
      <c r="D603" s="170" t="s">
        <v>149</v>
      </c>
      <c r="F603" s="171" t="s">
        <v>776</v>
      </c>
      <c r="I603" s="89"/>
      <c r="J603" s="89"/>
      <c r="M603" s="30"/>
      <c r="N603" s="172"/>
      <c r="O603" s="52"/>
      <c r="P603" s="52"/>
      <c r="Q603" s="52"/>
      <c r="R603" s="52"/>
      <c r="S603" s="52"/>
      <c r="T603" s="52"/>
      <c r="U603" s="52"/>
      <c r="V603" s="52"/>
      <c r="W603" s="52"/>
      <c r="X603" s="53"/>
      <c r="AT603" s="16" t="s">
        <v>149</v>
      </c>
      <c r="AU603" s="16" t="s">
        <v>88</v>
      </c>
    </row>
    <row r="604" spans="2:65" s="1" customFormat="1" ht="16.5" customHeight="1">
      <c r="B604" s="155"/>
      <c r="C604" s="156" t="s">
        <v>778</v>
      </c>
      <c r="D604" s="156" t="s">
        <v>143</v>
      </c>
      <c r="E604" s="157" t="s">
        <v>779</v>
      </c>
      <c r="F604" s="158" t="s">
        <v>780</v>
      </c>
      <c r="G604" s="159" t="s">
        <v>747</v>
      </c>
      <c r="H604" s="160">
        <v>1</v>
      </c>
      <c r="I604" s="161"/>
      <c r="J604" s="161"/>
      <c r="K604" s="162">
        <f>ROUND(P604*H604,2)</f>
        <v>0</v>
      </c>
      <c r="L604" s="158" t="s">
        <v>1</v>
      </c>
      <c r="M604" s="30"/>
      <c r="N604" s="163" t="s">
        <v>1</v>
      </c>
      <c r="O604" s="164" t="s">
        <v>43</v>
      </c>
      <c r="P604" s="165">
        <f>I604+J604</f>
        <v>0</v>
      </c>
      <c r="Q604" s="165">
        <f>ROUND(I604*H604,2)</f>
        <v>0</v>
      </c>
      <c r="R604" s="165">
        <f>ROUND(J604*H604,2)</f>
        <v>0</v>
      </c>
      <c r="S604" s="52"/>
      <c r="T604" s="166">
        <f>S604*H604</f>
        <v>0</v>
      </c>
      <c r="U604" s="166">
        <v>0</v>
      </c>
      <c r="V604" s="166">
        <f>U604*H604</f>
        <v>0</v>
      </c>
      <c r="W604" s="166">
        <v>0</v>
      </c>
      <c r="X604" s="167">
        <f>W604*H604</f>
        <v>0</v>
      </c>
      <c r="AR604" s="168" t="s">
        <v>748</v>
      </c>
      <c r="AT604" s="168" t="s">
        <v>143</v>
      </c>
      <c r="AU604" s="168" t="s">
        <v>88</v>
      </c>
      <c r="AY604" s="16" t="s">
        <v>140</v>
      </c>
      <c r="BE604" s="169">
        <f>IF(O604="základní",K604,0)</f>
        <v>0</v>
      </c>
      <c r="BF604" s="169">
        <f>IF(O604="snížená",K604,0)</f>
        <v>0</v>
      </c>
      <c r="BG604" s="169">
        <f>IF(O604="zákl. přenesená",K604,0)</f>
        <v>0</v>
      </c>
      <c r="BH604" s="169">
        <f>IF(O604="sníž. přenesená",K604,0)</f>
        <v>0</v>
      </c>
      <c r="BI604" s="169">
        <f>IF(O604="nulová",K604,0)</f>
        <v>0</v>
      </c>
      <c r="BJ604" s="16" t="s">
        <v>88</v>
      </c>
      <c r="BK604" s="169">
        <f>ROUND(P604*H604,2)</f>
        <v>0</v>
      </c>
      <c r="BL604" s="16" t="s">
        <v>748</v>
      </c>
      <c r="BM604" s="168" t="s">
        <v>781</v>
      </c>
    </row>
    <row r="605" spans="2:47" s="1" customFormat="1" ht="12">
      <c r="B605" s="30"/>
      <c r="D605" s="170" t="s">
        <v>149</v>
      </c>
      <c r="F605" s="171" t="s">
        <v>780</v>
      </c>
      <c r="I605" s="89"/>
      <c r="J605" s="89"/>
      <c r="M605" s="30"/>
      <c r="N605" s="172"/>
      <c r="O605" s="52"/>
      <c r="P605" s="52"/>
      <c r="Q605" s="52"/>
      <c r="R605" s="52"/>
      <c r="S605" s="52"/>
      <c r="T605" s="52"/>
      <c r="U605" s="52"/>
      <c r="V605" s="52"/>
      <c r="W605" s="52"/>
      <c r="X605" s="53"/>
      <c r="AT605" s="16" t="s">
        <v>149</v>
      </c>
      <c r="AU605" s="16" t="s">
        <v>88</v>
      </c>
    </row>
    <row r="606" spans="2:65" s="1" customFormat="1" ht="24" customHeight="1">
      <c r="B606" s="155"/>
      <c r="C606" s="156" t="s">
        <v>782</v>
      </c>
      <c r="D606" s="156" t="s">
        <v>143</v>
      </c>
      <c r="E606" s="157" t="s">
        <v>783</v>
      </c>
      <c r="F606" s="158" t="s">
        <v>784</v>
      </c>
      <c r="G606" s="159" t="s">
        <v>747</v>
      </c>
      <c r="H606" s="160">
        <v>1</v>
      </c>
      <c r="I606" s="161"/>
      <c r="J606" s="161"/>
      <c r="K606" s="162">
        <f>ROUND(P606*H606,2)</f>
        <v>0</v>
      </c>
      <c r="L606" s="158" t="s">
        <v>1</v>
      </c>
      <c r="M606" s="30"/>
      <c r="N606" s="163" t="s">
        <v>1</v>
      </c>
      <c r="O606" s="164" t="s">
        <v>43</v>
      </c>
      <c r="P606" s="165">
        <f>I606+J606</f>
        <v>0</v>
      </c>
      <c r="Q606" s="165">
        <f>ROUND(I606*H606,2)</f>
        <v>0</v>
      </c>
      <c r="R606" s="165">
        <f>ROUND(J606*H606,2)</f>
        <v>0</v>
      </c>
      <c r="S606" s="52"/>
      <c r="T606" s="166">
        <f>S606*H606</f>
        <v>0</v>
      </c>
      <c r="U606" s="166">
        <v>0</v>
      </c>
      <c r="V606" s="166">
        <f>U606*H606</f>
        <v>0</v>
      </c>
      <c r="W606" s="166">
        <v>0</v>
      </c>
      <c r="X606" s="167">
        <f>W606*H606</f>
        <v>0</v>
      </c>
      <c r="AR606" s="168" t="s">
        <v>748</v>
      </c>
      <c r="AT606" s="168" t="s">
        <v>143</v>
      </c>
      <c r="AU606" s="168" t="s">
        <v>88</v>
      </c>
      <c r="AY606" s="16" t="s">
        <v>140</v>
      </c>
      <c r="BE606" s="169">
        <f>IF(O606="základní",K606,0)</f>
        <v>0</v>
      </c>
      <c r="BF606" s="169">
        <f>IF(O606="snížená",K606,0)</f>
        <v>0</v>
      </c>
      <c r="BG606" s="169">
        <f>IF(O606="zákl. přenesená",K606,0)</f>
        <v>0</v>
      </c>
      <c r="BH606" s="169">
        <f>IF(O606="sníž. přenesená",K606,0)</f>
        <v>0</v>
      </c>
      <c r="BI606" s="169">
        <f>IF(O606="nulová",K606,0)</f>
        <v>0</v>
      </c>
      <c r="BJ606" s="16" t="s">
        <v>88</v>
      </c>
      <c r="BK606" s="169">
        <f>ROUND(P606*H606,2)</f>
        <v>0</v>
      </c>
      <c r="BL606" s="16" t="s">
        <v>748</v>
      </c>
      <c r="BM606" s="168" t="s">
        <v>785</v>
      </c>
    </row>
    <row r="607" spans="2:47" s="1" customFormat="1" ht="19.5">
      <c r="B607" s="30"/>
      <c r="D607" s="170" t="s">
        <v>149</v>
      </c>
      <c r="F607" s="171" t="s">
        <v>786</v>
      </c>
      <c r="I607" s="89"/>
      <c r="J607" s="89"/>
      <c r="M607" s="30"/>
      <c r="N607" s="172"/>
      <c r="O607" s="52"/>
      <c r="P607" s="52"/>
      <c r="Q607" s="52"/>
      <c r="R607" s="52"/>
      <c r="S607" s="52"/>
      <c r="T607" s="52"/>
      <c r="U607" s="52"/>
      <c r="V607" s="52"/>
      <c r="W607" s="52"/>
      <c r="X607" s="53"/>
      <c r="AT607" s="16" t="s">
        <v>149</v>
      </c>
      <c r="AU607" s="16" t="s">
        <v>88</v>
      </c>
    </row>
    <row r="608" spans="2:65" s="1" customFormat="1" ht="24" customHeight="1">
      <c r="B608" s="155"/>
      <c r="C608" s="156" t="s">
        <v>787</v>
      </c>
      <c r="D608" s="156" t="s">
        <v>143</v>
      </c>
      <c r="E608" s="157" t="s">
        <v>788</v>
      </c>
      <c r="F608" s="158" t="s">
        <v>789</v>
      </c>
      <c r="G608" s="159" t="s">
        <v>747</v>
      </c>
      <c r="H608" s="160">
        <v>1</v>
      </c>
      <c r="I608" s="161"/>
      <c r="J608" s="161"/>
      <c r="K608" s="162">
        <f>ROUND(P608*H608,2)</f>
        <v>0</v>
      </c>
      <c r="L608" s="158" t="s">
        <v>1</v>
      </c>
      <c r="M608" s="30"/>
      <c r="N608" s="163" t="s">
        <v>1</v>
      </c>
      <c r="O608" s="164" t="s">
        <v>43</v>
      </c>
      <c r="P608" s="165">
        <f>I608+J608</f>
        <v>0</v>
      </c>
      <c r="Q608" s="165">
        <f>ROUND(I608*H608,2)</f>
        <v>0</v>
      </c>
      <c r="R608" s="165">
        <f>ROUND(J608*H608,2)</f>
        <v>0</v>
      </c>
      <c r="S608" s="52"/>
      <c r="T608" s="166">
        <f>S608*H608</f>
        <v>0</v>
      </c>
      <c r="U608" s="166">
        <v>0</v>
      </c>
      <c r="V608" s="166">
        <f>U608*H608</f>
        <v>0</v>
      </c>
      <c r="W608" s="166">
        <v>0</v>
      </c>
      <c r="X608" s="167">
        <f>W608*H608</f>
        <v>0</v>
      </c>
      <c r="AR608" s="168" t="s">
        <v>748</v>
      </c>
      <c r="AT608" s="168" t="s">
        <v>143</v>
      </c>
      <c r="AU608" s="168" t="s">
        <v>88</v>
      </c>
      <c r="AY608" s="16" t="s">
        <v>140</v>
      </c>
      <c r="BE608" s="169">
        <f>IF(O608="základní",K608,0)</f>
        <v>0</v>
      </c>
      <c r="BF608" s="169">
        <f>IF(O608="snížená",K608,0)</f>
        <v>0</v>
      </c>
      <c r="BG608" s="169">
        <f>IF(O608="zákl. přenesená",K608,0)</f>
        <v>0</v>
      </c>
      <c r="BH608" s="169">
        <f>IF(O608="sníž. přenesená",K608,0)</f>
        <v>0</v>
      </c>
      <c r="BI608" s="169">
        <f>IF(O608="nulová",K608,0)</f>
        <v>0</v>
      </c>
      <c r="BJ608" s="16" t="s">
        <v>88</v>
      </c>
      <c r="BK608" s="169">
        <f>ROUND(P608*H608,2)</f>
        <v>0</v>
      </c>
      <c r="BL608" s="16" t="s">
        <v>748</v>
      </c>
      <c r="BM608" s="168" t="s">
        <v>790</v>
      </c>
    </row>
    <row r="609" spans="2:47" s="1" customFormat="1" ht="19.5">
      <c r="B609" s="30"/>
      <c r="D609" s="170" t="s">
        <v>149</v>
      </c>
      <c r="F609" s="171" t="s">
        <v>791</v>
      </c>
      <c r="I609" s="89"/>
      <c r="J609" s="89"/>
      <c r="M609" s="30"/>
      <c r="N609" s="172"/>
      <c r="O609" s="52"/>
      <c r="P609" s="52"/>
      <c r="Q609" s="52"/>
      <c r="R609" s="52"/>
      <c r="S609" s="52"/>
      <c r="T609" s="52"/>
      <c r="U609" s="52"/>
      <c r="V609" s="52"/>
      <c r="W609" s="52"/>
      <c r="X609" s="53"/>
      <c r="AT609" s="16" t="s">
        <v>149</v>
      </c>
      <c r="AU609" s="16" t="s">
        <v>88</v>
      </c>
    </row>
    <row r="610" spans="2:65" s="1" customFormat="1" ht="16.5" customHeight="1">
      <c r="B610" s="155"/>
      <c r="C610" s="156" t="s">
        <v>368</v>
      </c>
      <c r="D610" s="156" t="s">
        <v>143</v>
      </c>
      <c r="E610" s="157" t="s">
        <v>792</v>
      </c>
      <c r="F610" s="158" t="s">
        <v>793</v>
      </c>
      <c r="G610" s="159" t="s">
        <v>747</v>
      </c>
      <c r="H610" s="160">
        <v>1</v>
      </c>
      <c r="I610" s="161"/>
      <c r="J610" s="161"/>
      <c r="K610" s="162">
        <f>ROUND(P610*H610,2)</f>
        <v>0</v>
      </c>
      <c r="L610" s="158" t="s">
        <v>1</v>
      </c>
      <c r="M610" s="30"/>
      <c r="N610" s="163" t="s">
        <v>1</v>
      </c>
      <c r="O610" s="164" t="s">
        <v>43</v>
      </c>
      <c r="P610" s="165">
        <f>I610+J610</f>
        <v>0</v>
      </c>
      <c r="Q610" s="165">
        <f>ROUND(I610*H610,2)</f>
        <v>0</v>
      </c>
      <c r="R610" s="165">
        <f>ROUND(J610*H610,2)</f>
        <v>0</v>
      </c>
      <c r="S610" s="52"/>
      <c r="T610" s="166">
        <f>S610*H610</f>
        <v>0</v>
      </c>
      <c r="U610" s="166">
        <v>0</v>
      </c>
      <c r="V610" s="166">
        <f>U610*H610</f>
        <v>0</v>
      </c>
      <c r="W610" s="166">
        <v>0</v>
      </c>
      <c r="X610" s="167">
        <f>W610*H610</f>
        <v>0</v>
      </c>
      <c r="AR610" s="168" t="s">
        <v>748</v>
      </c>
      <c r="AT610" s="168" t="s">
        <v>143</v>
      </c>
      <c r="AU610" s="168" t="s">
        <v>88</v>
      </c>
      <c r="AY610" s="16" t="s">
        <v>140</v>
      </c>
      <c r="BE610" s="169">
        <f>IF(O610="základní",K610,0)</f>
        <v>0</v>
      </c>
      <c r="BF610" s="169">
        <f>IF(O610="snížená",K610,0)</f>
        <v>0</v>
      </c>
      <c r="BG610" s="169">
        <f>IF(O610="zákl. přenesená",K610,0)</f>
        <v>0</v>
      </c>
      <c r="BH610" s="169">
        <f>IF(O610="sníž. přenesená",K610,0)</f>
        <v>0</v>
      </c>
      <c r="BI610" s="169">
        <f>IF(O610="nulová",K610,0)</f>
        <v>0</v>
      </c>
      <c r="BJ610" s="16" t="s">
        <v>88</v>
      </c>
      <c r="BK610" s="169">
        <f>ROUND(P610*H610,2)</f>
        <v>0</v>
      </c>
      <c r="BL610" s="16" t="s">
        <v>748</v>
      </c>
      <c r="BM610" s="168" t="s">
        <v>794</v>
      </c>
    </row>
    <row r="611" spans="2:47" s="1" customFormat="1" ht="12">
      <c r="B611" s="30"/>
      <c r="D611" s="170" t="s">
        <v>149</v>
      </c>
      <c r="F611" s="171" t="s">
        <v>795</v>
      </c>
      <c r="I611" s="89"/>
      <c r="J611" s="89"/>
      <c r="M611" s="30"/>
      <c r="N611" s="172"/>
      <c r="O611" s="52"/>
      <c r="P611" s="52"/>
      <c r="Q611" s="52"/>
      <c r="R611" s="52"/>
      <c r="S611" s="52"/>
      <c r="T611" s="52"/>
      <c r="U611" s="52"/>
      <c r="V611" s="52"/>
      <c r="W611" s="52"/>
      <c r="X611" s="53"/>
      <c r="AT611" s="16" t="s">
        <v>149</v>
      </c>
      <c r="AU611" s="16" t="s">
        <v>88</v>
      </c>
    </row>
    <row r="612" spans="2:65" s="1" customFormat="1" ht="16.5" customHeight="1">
      <c r="B612" s="155"/>
      <c r="C612" s="156" t="s">
        <v>796</v>
      </c>
      <c r="D612" s="156" t="s">
        <v>143</v>
      </c>
      <c r="E612" s="157" t="s">
        <v>797</v>
      </c>
      <c r="F612" s="158" t="s">
        <v>798</v>
      </c>
      <c r="G612" s="159" t="s">
        <v>747</v>
      </c>
      <c r="H612" s="160">
        <v>1</v>
      </c>
      <c r="I612" s="161"/>
      <c r="J612" s="161"/>
      <c r="K612" s="162">
        <f>ROUND(P612*H612,2)</f>
        <v>0</v>
      </c>
      <c r="L612" s="158" t="s">
        <v>1</v>
      </c>
      <c r="M612" s="30"/>
      <c r="N612" s="163" t="s">
        <v>1</v>
      </c>
      <c r="O612" s="164" t="s">
        <v>43</v>
      </c>
      <c r="P612" s="165">
        <f>I612+J612</f>
        <v>0</v>
      </c>
      <c r="Q612" s="165">
        <f>ROUND(I612*H612,2)</f>
        <v>0</v>
      </c>
      <c r="R612" s="165">
        <f>ROUND(J612*H612,2)</f>
        <v>0</v>
      </c>
      <c r="S612" s="52"/>
      <c r="T612" s="166">
        <f>S612*H612</f>
        <v>0</v>
      </c>
      <c r="U612" s="166">
        <v>0</v>
      </c>
      <c r="V612" s="166">
        <f>U612*H612</f>
        <v>0</v>
      </c>
      <c r="W612" s="166">
        <v>0</v>
      </c>
      <c r="X612" s="167">
        <f>W612*H612</f>
        <v>0</v>
      </c>
      <c r="AR612" s="168" t="s">
        <v>799</v>
      </c>
      <c r="AT612" s="168" t="s">
        <v>143</v>
      </c>
      <c r="AU612" s="168" t="s">
        <v>88</v>
      </c>
      <c r="AY612" s="16" t="s">
        <v>140</v>
      </c>
      <c r="BE612" s="169">
        <f>IF(O612="základní",K612,0)</f>
        <v>0</v>
      </c>
      <c r="BF612" s="169">
        <f>IF(O612="snížená",K612,0)</f>
        <v>0</v>
      </c>
      <c r="BG612" s="169">
        <f>IF(O612="zákl. přenesená",K612,0)</f>
        <v>0</v>
      </c>
      <c r="BH612" s="169">
        <f>IF(O612="sníž. přenesená",K612,0)</f>
        <v>0</v>
      </c>
      <c r="BI612" s="169">
        <f>IF(O612="nulová",K612,0)</f>
        <v>0</v>
      </c>
      <c r="BJ612" s="16" t="s">
        <v>88</v>
      </c>
      <c r="BK612" s="169">
        <f>ROUND(P612*H612,2)</f>
        <v>0</v>
      </c>
      <c r="BL612" s="16" t="s">
        <v>799</v>
      </c>
      <c r="BM612" s="168" t="s">
        <v>800</v>
      </c>
    </row>
    <row r="613" spans="2:47" s="1" customFormat="1" ht="12">
      <c r="B613" s="30"/>
      <c r="D613" s="170" t="s">
        <v>149</v>
      </c>
      <c r="F613" s="171" t="s">
        <v>801</v>
      </c>
      <c r="I613" s="89"/>
      <c r="J613" s="89"/>
      <c r="M613" s="30"/>
      <c r="N613" s="172"/>
      <c r="O613" s="52"/>
      <c r="P613" s="52"/>
      <c r="Q613" s="52"/>
      <c r="R613" s="52"/>
      <c r="S613" s="52"/>
      <c r="T613" s="52"/>
      <c r="U613" s="52"/>
      <c r="V613" s="52"/>
      <c r="W613" s="52"/>
      <c r="X613" s="53"/>
      <c r="AT613" s="16" t="s">
        <v>149</v>
      </c>
      <c r="AU613" s="16" t="s">
        <v>88</v>
      </c>
    </row>
    <row r="614" spans="2:65" s="1" customFormat="1" ht="16.5" customHeight="1">
      <c r="B614" s="155"/>
      <c r="C614" s="156" t="s">
        <v>802</v>
      </c>
      <c r="D614" s="156" t="s">
        <v>143</v>
      </c>
      <c r="E614" s="157" t="s">
        <v>803</v>
      </c>
      <c r="F614" s="158" t="s">
        <v>804</v>
      </c>
      <c r="G614" s="159" t="s">
        <v>747</v>
      </c>
      <c r="H614" s="160">
        <v>1</v>
      </c>
      <c r="I614" s="161"/>
      <c r="J614" s="161"/>
      <c r="K614" s="162">
        <f>ROUND(P614*H614,2)</f>
        <v>0</v>
      </c>
      <c r="L614" s="158" t="s">
        <v>1</v>
      </c>
      <c r="M614" s="30"/>
      <c r="N614" s="163" t="s">
        <v>1</v>
      </c>
      <c r="O614" s="164" t="s">
        <v>43</v>
      </c>
      <c r="P614" s="165">
        <f>I614+J614</f>
        <v>0</v>
      </c>
      <c r="Q614" s="165">
        <f>ROUND(I614*H614,2)</f>
        <v>0</v>
      </c>
      <c r="R614" s="165">
        <f>ROUND(J614*H614,2)</f>
        <v>0</v>
      </c>
      <c r="S614" s="52"/>
      <c r="T614" s="166">
        <f>S614*H614</f>
        <v>0</v>
      </c>
      <c r="U614" s="166">
        <v>0</v>
      </c>
      <c r="V614" s="166">
        <f>U614*H614</f>
        <v>0</v>
      </c>
      <c r="W614" s="166">
        <v>0</v>
      </c>
      <c r="X614" s="167">
        <f>W614*H614</f>
        <v>0</v>
      </c>
      <c r="AR614" s="168" t="s">
        <v>799</v>
      </c>
      <c r="AT614" s="168" t="s">
        <v>143</v>
      </c>
      <c r="AU614" s="168" t="s">
        <v>88</v>
      </c>
      <c r="AY614" s="16" t="s">
        <v>140</v>
      </c>
      <c r="BE614" s="169">
        <f>IF(O614="základní",K614,0)</f>
        <v>0</v>
      </c>
      <c r="BF614" s="169">
        <f>IF(O614="snížená",K614,0)</f>
        <v>0</v>
      </c>
      <c r="BG614" s="169">
        <f>IF(O614="zákl. přenesená",K614,0)</f>
        <v>0</v>
      </c>
      <c r="BH614" s="169">
        <f>IF(O614="sníž. přenesená",K614,0)</f>
        <v>0</v>
      </c>
      <c r="BI614" s="169">
        <f>IF(O614="nulová",K614,0)</f>
        <v>0</v>
      </c>
      <c r="BJ614" s="16" t="s">
        <v>88</v>
      </c>
      <c r="BK614" s="169">
        <f>ROUND(P614*H614,2)</f>
        <v>0</v>
      </c>
      <c r="BL614" s="16" t="s">
        <v>799</v>
      </c>
      <c r="BM614" s="168" t="s">
        <v>805</v>
      </c>
    </row>
    <row r="615" spans="2:47" s="1" customFormat="1" ht="12">
      <c r="B615" s="30"/>
      <c r="D615" s="170" t="s">
        <v>149</v>
      </c>
      <c r="F615" s="171" t="s">
        <v>801</v>
      </c>
      <c r="I615" s="89"/>
      <c r="J615" s="89"/>
      <c r="M615" s="30"/>
      <c r="N615" s="172"/>
      <c r="O615" s="52"/>
      <c r="P615" s="52"/>
      <c r="Q615" s="52"/>
      <c r="R615" s="52"/>
      <c r="S615" s="52"/>
      <c r="T615" s="52"/>
      <c r="U615" s="52"/>
      <c r="V615" s="52"/>
      <c r="W615" s="52"/>
      <c r="X615" s="53"/>
      <c r="AT615" s="16" t="s">
        <v>149</v>
      </c>
      <c r="AU615" s="16" t="s">
        <v>88</v>
      </c>
    </row>
    <row r="616" spans="2:65" s="1" customFormat="1" ht="16.5" customHeight="1">
      <c r="B616" s="155"/>
      <c r="C616" s="156" t="s">
        <v>806</v>
      </c>
      <c r="D616" s="156" t="s">
        <v>143</v>
      </c>
      <c r="E616" s="157" t="s">
        <v>807</v>
      </c>
      <c r="F616" s="158" t="s">
        <v>808</v>
      </c>
      <c r="G616" s="159" t="s">
        <v>747</v>
      </c>
      <c r="H616" s="160">
        <v>1</v>
      </c>
      <c r="I616" s="161"/>
      <c r="J616" s="161"/>
      <c r="K616" s="162">
        <f>ROUND(P616*H616,2)</f>
        <v>0</v>
      </c>
      <c r="L616" s="158" t="s">
        <v>1</v>
      </c>
      <c r="M616" s="30"/>
      <c r="N616" s="163" t="s">
        <v>1</v>
      </c>
      <c r="O616" s="164" t="s">
        <v>43</v>
      </c>
      <c r="P616" s="165">
        <f>I616+J616</f>
        <v>0</v>
      </c>
      <c r="Q616" s="165">
        <f>ROUND(I616*H616,2)</f>
        <v>0</v>
      </c>
      <c r="R616" s="165">
        <f>ROUND(J616*H616,2)</f>
        <v>0</v>
      </c>
      <c r="S616" s="52"/>
      <c r="T616" s="166">
        <f>S616*H616</f>
        <v>0</v>
      </c>
      <c r="U616" s="166">
        <v>0</v>
      </c>
      <c r="V616" s="166">
        <f>U616*H616</f>
        <v>0</v>
      </c>
      <c r="W616" s="166">
        <v>0</v>
      </c>
      <c r="X616" s="167">
        <f>W616*H616</f>
        <v>0</v>
      </c>
      <c r="AR616" s="168" t="s">
        <v>799</v>
      </c>
      <c r="AT616" s="168" t="s">
        <v>143</v>
      </c>
      <c r="AU616" s="168" t="s">
        <v>88</v>
      </c>
      <c r="AY616" s="16" t="s">
        <v>140</v>
      </c>
      <c r="BE616" s="169">
        <f>IF(O616="základní",K616,0)</f>
        <v>0</v>
      </c>
      <c r="BF616" s="169">
        <f>IF(O616="snížená",K616,0)</f>
        <v>0</v>
      </c>
      <c r="BG616" s="169">
        <f>IF(O616="zákl. přenesená",K616,0)</f>
        <v>0</v>
      </c>
      <c r="BH616" s="169">
        <f>IF(O616="sníž. přenesená",K616,0)</f>
        <v>0</v>
      </c>
      <c r="BI616" s="169">
        <f>IF(O616="nulová",K616,0)</f>
        <v>0</v>
      </c>
      <c r="BJ616" s="16" t="s">
        <v>88</v>
      </c>
      <c r="BK616" s="169">
        <f>ROUND(P616*H616,2)</f>
        <v>0</v>
      </c>
      <c r="BL616" s="16" t="s">
        <v>799</v>
      </c>
      <c r="BM616" s="168" t="s">
        <v>809</v>
      </c>
    </row>
    <row r="617" spans="2:47" s="1" customFormat="1" ht="19.5">
      <c r="B617" s="30"/>
      <c r="D617" s="170" t="s">
        <v>149</v>
      </c>
      <c r="F617" s="171" t="s">
        <v>810</v>
      </c>
      <c r="I617" s="89"/>
      <c r="J617" s="89"/>
      <c r="M617" s="30"/>
      <c r="N617" s="172"/>
      <c r="O617" s="52"/>
      <c r="P617" s="52"/>
      <c r="Q617" s="52"/>
      <c r="R617" s="52"/>
      <c r="S617" s="52"/>
      <c r="T617" s="52"/>
      <c r="U617" s="52"/>
      <c r="V617" s="52"/>
      <c r="W617" s="52"/>
      <c r="X617" s="53"/>
      <c r="AT617" s="16" t="s">
        <v>149</v>
      </c>
      <c r="AU617" s="16" t="s">
        <v>88</v>
      </c>
    </row>
    <row r="618" spans="2:65" s="1" customFormat="1" ht="16.5" customHeight="1">
      <c r="B618" s="155"/>
      <c r="C618" s="156" t="s">
        <v>811</v>
      </c>
      <c r="D618" s="156" t="s">
        <v>143</v>
      </c>
      <c r="E618" s="157" t="s">
        <v>812</v>
      </c>
      <c r="F618" s="158" t="s">
        <v>813</v>
      </c>
      <c r="G618" s="159" t="s">
        <v>747</v>
      </c>
      <c r="H618" s="160">
        <v>1</v>
      </c>
      <c r="I618" s="161"/>
      <c r="J618" s="161"/>
      <c r="K618" s="162">
        <f>ROUND(P618*H618,2)</f>
        <v>0</v>
      </c>
      <c r="L618" s="158" t="s">
        <v>1</v>
      </c>
      <c r="M618" s="30"/>
      <c r="N618" s="163" t="s">
        <v>1</v>
      </c>
      <c r="O618" s="164" t="s">
        <v>43</v>
      </c>
      <c r="P618" s="165">
        <f>I618+J618</f>
        <v>0</v>
      </c>
      <c r="Q618" s="165">
        <f>ROUND(I618*H618,2)</f>
        <v>0</v>
      </c>
      <c r="R618" s="165">
        <f>ROUND(J618*H618,2)</f>
        <v>0</v>
      </c>
      <c r="S618" s="52"/>
      <c r="T618" s="166">
        <f>S618*H618</f>
        <v>0</v>
      </c>
      <c r="U618" s="166">
        <v>0</v>
      </c>
      <c r="V618" s="166">
        <f>U618*H618</f>
        <v>0</v>
      </c>
      <c r="W618" s="166">
        <v>0</v>
      </c>
      <c r="X618" s="167">
        <f>W618*H618</f>
        <v>0</v>
      </c>
      <c r="AR618" s="168" t="s">
        <v>799</v>
      </c>
      <c r="AT618" s="168" t="s">
        <v>143</v>
      </c>
      <c r="AU618" s="168" t="s">
        <v>88</v>
      </c>
      <c r="AY618" s="16" t="s">
        <v>140</v>
      </c>
      <c r="BE618" s="169">
        <f>IF(O618="základní",K618,0)</f>
        <v>0</v>
      </c>
      <c r="BF618" s="169">
        <f>IF(O618="snížená",K618,0)</f>
        <v>0</v>
      </c>
      <c r="BG618" s="169">
        <f>IF(O618="zákl. přenesená",K618,0)</f>
        <v>0</v>
      </c>
      <c r="BH618" s="169">
        <f>IF(O618="sníž. přenesená",K618,0)</f>
        <v>0</v>
      </c>
      <c r="BI618" s="169">
        <f>IF(O618="nulová",K618,0)</f>
        <v>0</v>
      </c>
      <c r="BJ618" s="16" t="s">
        <v>88</v>
      </c>
      <c r="BK618" s="169">
        <f>ROUND(P618*H618,2)</f>
        <v>0</v>
      </c>
      <c r="BL618" s="16" t="s">
        <v>799</v>
      </c>
      <c r="BM618" s="168" t="s">
        <v>814</v>
      </c>
    </row>
    <row r="619" spans="2:47" s="1" customFormat="1" ht="19.5">
      <c r="B619" s="30"/>
      <c r="D619" s="170" t="s">
        <v>149</v>
      </c>
      <c r="F619" s="171" t="s">
        <v>815</v>
      </c>
      <c r="I619" s="89"/>
      <c r="J619" s="89"/>
      <c r="M619" s="30"/>
      <c r="N619" s="172"/>
      <c r="O619" s="52"/>
      <c r="P619" s="52"/>
      <c r="Q619" s="52"/>
      <c r="R619" s="52"/>
      <c r="S619" s="52"/>
      <c r="T619" s="52"/>
      <c r="U619" s="52"/>
      <c r="V619" s="52"/>
      <c r="W619" s="52"/>
      <c r="X619" s="53"/>
      <c r="AT619" s="16" t="s">
        <v>149</v>
      </c>
      <c r="AU619" s="16" t="s">
        <v>88</v>
      </c>
    </row>
    <row r="620" spans="2:65" s="1" customFormat="1" ht="16.5" customHeight="1">
      <c r="B620" s="155"/>
      <c r="C620" s="156" t="s">
        <v>816</v>
      </c>
      <c r="D620" s="156" t="s">
        <v>143</v>
      </c>
      <c r="E620" s="157" t="s">
        <v>817</v>
      </c>
      <c r="F620" s="158" t="s">
        <v>818</v>
      </c>
      <c r="G620" s="159" t="s">
        <v>747</v>
      </c>
      <c r="H620" s="160">
        <v>1</v>
      </c>
      <c r="I620" s="161"/>
      <c r="J620" s="161"/>
      <c r="K620" s="162">
        <f>ROUND(P620*H620,2)</f>
        <v>0</v>
      </c>
      <c r="L620" s="158" t="s">
        <v>1</v>
      </c>
      <c r="M620" s="30"/>
      <c r="N620" s="163" t="s">
        <v>1</v>
      </c>
      <c r="O620" s="164" t="s">
        <v>43</v>
      </c>
      <c r="P620" s="165">
        <f>I620+J620</f>
        <v>0</v>
      </c>
      <c r="Q620" s="165">
        <f>ROUND(I620*H620,2)</f>
        <v>0</v>
      </c>
      <c r="R620" s="165">
        <f>ROUND(J620*H620,2)</f>
        <v>0</v>
      </c>
      <c r="S620" s="52"/>
      <c r="T620" s="166">
        <f>S620*H620</f>
        <v>0</v>
      </c>
      <c r="U620" s="166">
        <v>0</v>
      </c>
      <c r="V620" s="166">
        <f>U620*H620</f>
        <v>0</v>
      </c>
      <c r="W620" s="166">
        <v>0</v>
      </c>
      <c r="X620" s="167">
        <f>W620*H620</f>
        <v>0</v>
      </c>
      <c r="AR620" s="168" t="s">
        <v>799</v>
      </c>
      <c r="AT620" s="168" t="s">
        <v>143</v>
      </c>
      <c r="AU620" s="168" t="s">
        <v>88</v>
      </c>
      <c r="AY620" s="16" t="s">
        <v>140</v>
      </c>
      <c r="BE620" s="169">
        <f>IF(O620="základní",K620,0)</f>
        <v>0</v>
      </c>
      <c r="BF620" s="169">
        <f>IF(O620="snížená",K620,0)</f>
        <v>0</v>
      </c>
      <c r="BG620" s="169">
        <f>IF(O620="zákl. přenesená",K620,0)</f>
        <v>0</v>
      </c>
      <c r="BH620" s="169">
        <f>IF(O620="sníž. přenesená",K620,0)</f>
        <v>0</v>
      </c>
      <c r="BI620" s="169">
        <f>IF(O620="nulová",K620,0)</f>
        <v>0</v>
      </c>
      <c r="BJ620" s="16" t="s">
        <v>88</v>
      </c>
      <c r="BK620" s="169">
        <f>ROUND(P620*H620,2)</f>
        <v>0</v>
      </c>
      <c r="BL620" s="16" t="s">
        <v>799</v>
      </c>
      <c r="BM620" s="168" t="s">
        <v>819</v>
      </c>
    </row>
    <row r="621" spans="2:47" s="1" customFormat="1" ht="12">
      <c r="B621" s="30"/>
      <c r="D621" s="170" t="s">
        <v>149</v>
      </c>
      <c r="F621" s="171" t="s">
        <v>818</v>
      </c>
      <c r="I621" s="89"/>
      <c r="J621" s="89"/>
      <c r="M621" s="30"/>
      <c r="N621" s="207"/>
      <c r="O621" s="208"/>
      <c r="P621" s="208"/>
      <c r="Q621" s="208"/>
      <c r="R621" s="208"/>
      <c r="S621" s="208"/>
      <c r="T621" s="208"/>
      <c r="U621" s="208"/>
      <c r="V621" s="208"/>
      <c r="W621" s="208"/>
      <c r="X621" s="209"/>
      <c r="AT621" s="16" t="s">
        <v>149</v>
      </c>
      <c r="AU621" s="16" t="s">
        <v>88</v>
      </c>
    </row>
    <row r="622" spans="2:13" s="1" customFormat="1" ht="6.95" customHeight="1">
      <c r="B622" s="42"/>
      <c r="C622" s="43"/>
      <c r="D622" s="43"/>
      <c r="E622" s="43"/>
      <c r="F622" s="43"/>
      <c r="G622" s="43"/>
      <c r="H622" s="43"/>
      <c r="I622" s="112"/>
      <c r="J622" s="112"/>
      <c r="K622" s="43"/>
      <c r="L622" s="43"/>
      <c r="M622" s="30"/>
    </row>
  </sheetData>
  <autoFilter ref="C129:L621"/>
  <mergeCells count="9">
    <mergeCell ref="E87:H87"/>
    <mergeCell ref="E120:H120"/>
    <mergeCell ref="E122:H122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B2:BM125"/>
  <sheetViews>
    <sheetView showGridLines="0" workbookViewId="0" topLeftCell="A85"/>
  </sheetViews>
  <sheetFormatPr defaultColWidth="9.140625" defaultRowHeight="12"/>
  <cols>
    <col min="1" max="1" width="8.28125" style="0" customWidth="1"/>
    <col min="2" max="2" width="1.7109375" style="0" customWidth="1"/>
    <col min="3" max="3" width="4.140625" style="0" customWidth="1"/>
    <col min="4" max="4" width="4.28125" style="0" customWidth="1"/>
    <col min="5" max="5" width="17.140625" style="0" customWidth="1"/>
    <col min="6" max="6" width="50.8515625" style="0" customWidth="1"/>
    <col min="7" max="7" width="7.00390625" style="0" customWidth="1"/>
    <col min="8" max="8" width="11.421875" style="0" customWidth="1"/>
    <col min="9" max="10" width="20.140625" style="86" customWidth="1"/>
    <col min="11" max="11" width="20.140625" style="0" customWidth="1"/>
    <col min="12" max="12" width="15.421875" style="0" hidden="1" customWidth="1"/>
    <col min="13" max="13" width="9.28125" style="0" customWidth="1"/>
    <col min="14" max="14" width="10.8515625" style="0" hidden="1" customWidth="1"/>
    <col min="15" max="15" width="9.28125" style="0" hidden="1" customWidth="1"/>
    <col min="16" max="24" width="14.140625" style="0" hidden="1" customWidth="1"/>
    <col min="25" max="25" width="12.28125" style="0" hidden="1" customWidth="1"/>
    <col min="26" max="26" width="16.28125" style="0" customWidth="1"/>
    <col min="27" max="27" width="12.28125" style="0" customWidth="1"/>
    <col min="28" max="28" width="15.00390625" style="0" customWidth="1"/>
    <col min="29" max="29" width="11.00390625" style="0" customWidth="1"/>
    <col min="30" max="30" width="15.00390625" style="0" customWidth="1"/>
    <col min="31" max="31" width="16.28125" style="0" customWidth="1"/>
    <col min="44" max="65" width="9.28125" style="0" hidden="1" customWidth="1"/>
  </cols>
  <sheetData>
    <row r="1" ht="12"/>
    <row r="2" spans="13:46" ht="36.95" customHeight="1">
      <c r="M2" s="296" t="s">
        <v>6</v>
      </c>
      <c r="N2" s="297"/>
      <c r="O2" s="297"/>
      <c r="P2" s="297"/>
      <c r="Q2" s="297"/>
      <c r="R2" s="297"/>
      <c r="S2" s="297"/>
      <c r="T2" s="297"/>
      <c r="U2" s="297"/>
      <c r="V2" s="297"/>
      <c r="W2" s="297"/>
      <c r="X2" s="297"/>
      <c r="Y2" s="297"/>
      <c r="Z2" s="297"/>
      <c r="AT2" s="16" t="s">
        <v>93</v>
      </c>
    </row>
    <row r="3" spans="2:46" ht="6.95" customHeight="1">
      <c r="B3" s="17"/>
      <c r="C3" s="18"/>
      <c r="D3" s="18"/>
      <c r="E3" s="18"/>
      <c r="F3" s="18"/>
      <c r="G3" s="18"/>
      <c r="H3" s="18"/>
      <c r="I3" s="87"/>
      <c r="J3" s="87"/>
      <c r="K3" s="18"/>
      <c r="L3" s="18"/>
      <c r="M3" s="19"/>
      <c r="AT3" s="16" t="s">
        <v>90</v>
      </c>
    </row>
    <row r="4" spans="2:46" ht="24.95" customHeight="1">
      <c r="B4" s="19"/>
      <c r="D4" s="20" t="s">
        <v>95</v>
      </c>
      <c r="M4" s="19"/>
      <c r="N4" s="88" t="s">
        <v>11</v>
      </c>
      <c r="AT4" s="16" t="s">
        <v>3</v>
      </c>
    </row>
    <row r="5" spans="2:13" ht="6.95" customHeight="1">
      <c r="B5" s="19"/>
      <c r="M5" s="19"/>
    </row>
    <row r="6" spans="2:13" ht="12" customHeight="1">
      <c r="B6" s="19"/>
      <c r="D6" s="26" t="s">
        <v>17</v>
      </c>
      <c r="M6" s="19"/>
    </row>
    <row r="7" spans="2:13" ht="16.5" customHeight="1">
      <c r="B7" s="19"/>
      <c r="E7" s="320" t="str">
        <f>'Rekapitulace stavby'!K6</f>
        <v>STAVEBNÍ ÚPRAVY DVORA PRÁVNICKÉ FAKULTY</v>
      </c>
      <c r="F7" s="321"/>
      <c r="G7" s="321"/>
      <c r="H7" s="321"/>
      <c r="M7" s="19"/>
    </row>
    <row r="8" spans="2:13" s="1" customFormat="1" ht="12" customHeight="1">
      <c r="B8" s="30"/>
      <c r="D8" s="26" t="s">
        <v>96</v>
      </c>
      <c r="I8" s="89"/>
      <c r="J8" s="89"/>
      <c r="M8" s="30"/>
    </row>
    <row r="9" spans="2:13" s="1" customFormat="1" ht="36.95" customHeight="1">
      <c r="B9" s="30"/>
      <c r="E9" s="304" t="s">
        <v>820</v>
      </c>
      <c r="F9" s="319"/>
      <c r="G9" s="319"/>
      <c r="H9" s="319"/>
      <c r="I9" s="89"/>
      <c r="J9" s="89"/>
      <c r="M9" s="30"/>
    </row>
    <row r="10" spans="2:13" s="1" customFormat="1" ht="12">
      <c r="B10" s="30"/>
      <c r="I10" s="89"/>
      <c r="J10" s="89"/>
      <c r="M10" s="30"/>
    </row>
    <row r="11" spans="2:13" s="1" customFormat="1" ht="12" customHeight="1">
      <c r="B11" s="30"/>
      <c r="D11" s="26" t="s">
        <v>19</v>
      </c>
      <c r="F11" s="24" t="s">
        <v>94</v>
      </c>
      <c r="I11" s="90" t="s">
        <v>21</v>
      </c>
      <c r="J11" s="91" t="s">
        <v>1</v>
      </c>
      <c r="M11" s="30"/>
    </row>
    <row r="12" spans="2:13" s="1" customFormat="1" ht="12" customHeight="1">
      <c r="B12" s="30"/>
      <c r="D12" s="26" t="s">
        <v>23</v>
      </c>
      <c r="F12" s="24" t="s">
        <v>24</v>
      </c>
      <c r="I12" s="90" t="s">
        <v>25</v>
      </c>
      <c r="J12" s="92" t="str">
        <f>'Rekapitulace stavby'!AN8</f>
        <v>1. 2. 2020</v>
      </c>
      <c r="M12" s="30"/>
    </row>
    <row r="13" spans="2:13" s="1" customFormat="1" ht="10.9" customHeight="1">
      <c r="B13" s="30"/>
      <c r="I13" s="89"/>
      <c r="J13" s="89"/>
      <c r="M13" s="30"/>
    </row>
    <row r="14" spans="2:13" s="1" customFormat="1" ht="12" customHeight="1">
      <c r="B14" s="30"/>
      <c r="D14" s="26" t="s">
        <v>27</v>
      </c>
      <c r="I14" s="90" t="s">
        <v>28</v>
      </c>
      <c r="J14" s="91" t="s">
        <v>1</v>
      </c>
      <c r="M14" s="30"/>
    </row>
    <row r="15" spans="2:13" s="1" customFormat="1" ht="18" customHeight="1">
      <c r="B15" s="30"/>
      <c r="E15" s="24" t="s">
        <v>29</v>
      </c>
      <c r="I15" s="90" t="s">
        <v>30</v>
      </c>
      <c r="J15" s="91" t="s">
        <v>1</v>
      </c>
      <c r="M15" s="30"/>
    </row>
    <row r="16" spans="2:13" s="1" customFormat="1" ht="6.95" customHeight="1">
      <c r="B16" s="30"/>
      <c r="I16" s="89"/>
      <c r="J16" s="89"/>
      <c r="M16" s="30"/>
    </row>
    <row r="17" spans="2:13" s="1" customFormat="1" ht="12" customHeight="1">
      <c r="B17" s="30"/>
      <c r="D17" s="26" t="s">
        <v>31</v>
      </c>
      <c r="I17" s="90" t="s">
        <v>28</v>
      </c>
      <c r="J17" s="27" t="str">
        <f>'Rekapitulace stavby'!AN13</f>
        <v>Vyplň údaj</v>
      </c>
      <c r="M17" s="30"/>
    </row>
    <row r="18" spans="2:13" s="1" customFormat="1" ht="18" customHeight="1">
      <c r="B18" s="30"/>
      <c r="E18" s="322" t="str">
        <f>'Rekapitulace stavby'!E14</f>
        <v>Vyplň údaj</v>
      </c>
      <c r="F18" s="307"/>
      <c r="G18" s="307"/>
      <c r="H18" s="307"/>
      <c r="I18" s="90" t="s">
        <v>30</v>
      </c>
      <c r="J18" s="27" t="str">
        <f>'Rekapitulace stavby'!AN14</f>
        <v>Vyplň údaj</v>
      </c>
      <c r="M18" s="30"/>
    </row>
    <row r="19" spans="2:13" s="1" customFormat="1" ht="6.95" customHeight="1">
      <c r="B19" s="30"/>
      <c r="I19" s="89"/>
      <c r="J19" s="89"/>
      <c r="M19" s="30"/>
    </row>
    <row r="20" spans="2:13" s="1" customFormat="1" ht="12" customHeight="1">
      <c r="B20" s="30"/>
      <c r="D20" s="26" t="s">
        <v>33</v>
      </c>
      <c r="I20" s="90" t="s">
        <v>28</v>
      </c>
      <c r="J20" s="91" t="s">
        <v>1</v>
      </c>
      <c r="M20" s="30"/>
    </row>
    <row r="21" spans="2:13" s="1" customFormat="1" ht="18" customHeight="1">
      <c r="B21" s="30"/>
      <c r="E21" s="24" t="s">
        <v>821</v>
      </c>
      <c r="I21" s="90" t="s">
        <v>30</v>
      </c>
      <c r="J21" s="91" t="s">
        <v>1</v>
      </c>
      <c r="M21" s="30"/>
    </row>
    <row r="22" spans="2:13" s="1" customFormat="1" ht="6.95" customHeight="1">
      <c r="B22" s="30"/>
      <c r="I22" s="89"/>
      <c r="J22" s="89"/>
      <c r="M22" s="30"/>
    </row>
    <row r="23" spans="2:13" s="1" customFormat="1" ht="12" customHeight="1">
      <c r="B23" s="30"/>
      <c r="D23" s="26" t="s">
        <v>35</v>
      </c>
      <c r="I23" s="90" t="s">
        <v>28</v>
      </c>
      <c r="J23" s="91" t="s">
        <v>1</v>
      </c>
      <c r="M23" s="30"/>
    </row>
    <row r="24" spans="2:13" s="1" customFormat="1" ht="18" customHeight="1">
      <c r="B24" s="30"/>
      <c r="E24" s="24" t="s">
        <v>36</v>
      </c>
      <c r="I24" s="90" t="s">
        <v>30</v>
      </c>
      <c r="J24" s="91" t="s">
        <v>1</v>
      </c>
      <c r="M24" s="30"/>
    </row>
    <row r="25" spans="2:13" s="1" customFormat="1" ht="6.95" customHeight="1">
      <c r="B25" s="30"/>
      <c r="I25" s="89"/>
      <c r="J25" s="89"/>
      <c r="M25" s="30"/>
    </row>
    <row r="26" spans="2:13" s="1" customFormat="1" ht="12" customHeight="1">
      <c r="B26" s="30"/>
      <c r="D26" s="26" t="s">
        <v>37</v>
      </c>
      <c r="I26" s="89"/>
      <c r="J26" s="89"/>
      <c r="M26" s="30"/>
    </row>
    <row r="27" spans="2:13" s="7" customFormat="1" ht="16.5" customHeight="1">
      <c r="B27" s="93"/>
      <c r="E27" s="311" t="s">
        <v>1</v>
      </c>
      <c r="F27" s="311"/>
      <c r="G27" s="311"/>
      <c r="H27" s="311"/>
      <c r="I27" s="94"/>
      <c r="J27" s="94"/>
      <c r="M27" s="93"/>
    </row>
    <row r="28" spans="2:13" s="1" customFormat="1" ht="6.95" customHeight="1">
      <c r="B28" s="30"/>
      <c r="I28" s="89"/>
      <c r="J28" s="89"/>
      <c r="M28" s="30"/>
    </row>
    <row r="29" spans="2:13" s="1" customFormat="1" ht="6.95" customHeight="1">
      <c r="B29" s="30"/>
      <c r="D29" s="50"/>
      <c r="E29" s="50"/>
      <c r="F29" s="50"/>
      <c r="G29" s="50"/>
      <c r="H29" s="50"/>
      <c r="I29" s="95"/>
      <c r="J29" s="95"/>
      <c r="K29" s="50"/>
      <c r="L29" s="50"/>
      <c r="M29" s="30"/>
    </row>
    <row r="30" spans="2:13" s="1" customFormat="1" ht="12.75">
      <c r="B30" s="30"/>
      <c r="E30" s="26" t="s">
        <v>98</v>
      </c>
      <c r="I30" s="89"/>
      <c r="J30" s="89"/>
      <c r="K30" s="96">
        <f>I96</f>
        <v>0</v>
      </c>
      <c r="M30" s="30"/>
    </row>
    <row r="31" spans="2:13" s="1" customFormat="1" ht="12.75">
      <c r="B31" s="30"/>
      <c r="E31" s="26" t="s">
        <v>99</v>
      </c>
      <c r="I31" s="89"/>
      <c r="J31" s="89"/>
      <c r="K31" s="96">
        <f>J96</f>
        <v>0</v>
      </c>
      <c r="M31" s="30"/>
    </row>
    <row r="32" spans="2:13" s="1" customFormat="1" ht="25.35" customHeight="1">
      <c r="B32" s="30"/>
      <c r="D32" s="97" t="s">
        <v>38</v>
      </c>
      <c r="I32" s="89"/>
      <c r="J32" s="89"/>
      <c r="K32" s="63">
        <f>ROUND(K118,2)</f>
        <v>0</v>
      </c>
      <c r="M32" s="30"/>
    </row>
    <row r="33" spans="2:13" s="1" customFormat="1" ht="6.95" customHeight="1">
      <c r="B33" s="30"/>
      <c r="D33" s="50"/>
      <c r="E33" s="50"/>
      <c r="F33" s="50"/>
      <c r="G33" s="50"/>
      <c r="H33" s="50"/>
      <c r="I33" s="95"/>
      <c r="J33" s="95"/>
      <c r="K33" s="50"/>
      <c r="L33" s="50"/>
      <c r="M33" s="30"/>
    </row>
    <row r="34" spans="2:13" s="1" customFormat="1" ht="14.45" customHeight="1">
      <c r="B34" s="30"/>
      <c r="F34" s="33" t="s">
        <v>40</v>
      </c>
      <c r="I34" s="98" t="s">
        <v>39</v>
      </c>
      <c r="J34" s="89"/>
      <c r="K34" s="33" t="s">
        <v>41</v>
      </c>
      <c r="M34" s="30"/>
    </row>
    <row r="35" spans="2:13" s="1" customFormat="1" ht="14.45" customHeight="1">
      <c r="B35" s="30"/>
      <c r="D35" s="99" t="s">
        <v>42</v>
      </c>
      <c r="E35" s="26" t="s">
        <v>43</v>
      </c>
      <c r="F35" s="96">
        <f>ROUND((SUM(BE118:BE124)),2)</f>
        <v>0</v>
      </c>
      <c r="I35" s="100">
        <v>0.21</v>
      </c>
      <c r="J35" s="89"/>
      <c r="K35" s="96">
        <f>ROUND(((SUM(BE118:BE124))*I35),2)</f>
        <v>0</v>
      </c>
      <c r="M35" s="30"/>
    </row>
    <row r="36" spans="2:13" s="1" customFormat="1" ht="14.45" customHeight="1">
      <c r="B36" s="30"/>
      <c r="E36" s="26" t="s">
        <v>44</v>
      </c>
      <c r="F36" s="96">
        <f>ROUND((SUM(BF118:BF124)),2)</f>
        <v>0</v>
      </c>
      <c r="I36" s="100">
        <v>0.15</v>
      </c>
      <c r="J36" s="89"/>
      <c r="K36" s="96">
        <f>ROUND(((SUM(BF118:BF124))*I36),2)</f>
        <v>0</v>
      </c>
      <c r="M36" s="30"/>
    </row>
    <row r="37" spans="2:13" s="1" customFormat="1" ht="14.45" customHeight="1" hidden="1">
      <c r="B37" s="30"/>
      <c r="E37" s="26" t="s">
        <v>45</v>
      </c>
      <c r="F37" s="96">
        <f>ROUND((SUM(BG118:BG124)),2)</f>
        <v>0</v>
      </c>
      <c r="I37" s="100">
        <v>0.21</v>
      </c>
      <c r="J37" s="89"/>
      <c r="K37" s="96">
        <f>0</f>
        <v>0</v>
      </c>
      <c r="M37" s="30"/>
    </row>
    <row r="38" spans="2:13" s="1" customFormat="1" ht="14.45" customHeight="1" hidden="1">
      <c r="B38" s="30"/>
      <c r="E38" s="26" t="s">
        <v>46</v>
      </c>
      <c r="F38" s="96">
        <f>ROUND((SUM(BH118:BH124)),2)</f>
        <v>0</v>
      </c>
      <c r="I38" s="100">
        <v>0.15</v>
      </c>
      <c r="J38" s="89"/>
      <c r="K38" s="96">
        <f>0</f>
        <v>0</v>
      </c>
      <c r="M38" s="30"/>
    </row>
    <row r="39" spans="2:13" s="1" customFormat="1" ht="14.45" customHeight="1" hidden="1">
      <c r="B39" s="30"/>
      <c r="E39" s="26" t="s">
        <v>47</v>
      </c>
      <c r="F39" s="96">
        <f>ROUND((SUM(BI118:BI124)),2)</f>
        <v>0</v>
      </c>
      <c r="I39" s="100">
        <v>0</v>
      </c>
      <c r="J39" s="89"/>
      <c r="K39" s="96">
        <f>0</f>
        <v>0</v>
      </c>
      <c r="M39" s="30"/>
    </row>
    <row r="40" spans="2:13" s="1" customFormat="1" ht="6.95" customHeight="1">
      <c r="B40" s="30"/>
      <c r="I40" s="89"/>
      <c r="J40" s="89"/>
      <c r="M40" s="30"/>
    </row>
    <row r="41" spans="2:13" s="1" customFormat="1" ht="25.35" customHeight="1">
      <c r="B41" s="30"/>
      <c r="C41" s="101"/>
      <c r="D41" s="102" t="s">
        <v>48</v>
      </c>
      <c r="E41" s="54"/>
      <c r="F41" s="54"/>
      <c r="G41" s="103" t="s">
        <v>49</v>
      </c>
      <c r="H41" s="104" t="s">
        <v>50</v>
      </c>
      <c r="I41" s="105"/>
      <c r="J41" s="105"/>
      <c r="K41" s="106">
        <f>SUM(K32:K39)</f>
        <v>0</v>
      </c>
      <c r="L41" s="107"/>
      <c r="M41" s="30"/>
    </row>
    <row r="42" spans="2:13" s="1" customFormat="1" ht="14.45" customHeight="1">
      <c r="B42" s="30"/>
      <c r="I42" s="89"/>
      <c r="J42" s="89"/>
      <c r="M42" s="30"/>
    </row>
    <row r="43" spans="2:13" ht="14.45" customHeight="1">
      <c r="B43" s="19"/>
      <c r="M43" s="19"/>
    </row>
    <row r="44" spans="2:13" ht="14.45" customHeight="1">
      <c r="B44" s="19"/>
      <c r="M44" s="19"/>
    </row>
    <row r="45" spans="2:13" ht="14.45" customHeight="1">
      <c r="B45" s="19"/>
      <c r="M45" s="19"/>
    </row>
    <row r="46" spans="2:13" ht="14.45" customHeight="1">
      <c r="B46" s="19"/>
      <c r="M46" s="19"/>
    </row>
    <row r="47" spans="2:13" ht="14.45" customHeight="1">
      <c r="B47" s="19"/>
      <c r="M47" s="19"/>
    </row>
    <row r="48" spans="2:13" ht="14.45" customHeight="1">
      <c r="B48" s="19"/>
      <c r="M48" s="19"/>
    </row>
    <row r="49" spans="2:13" ht="14.45" customHeight="1">
      <c r="B49" s="19"/>
      <c r="M49" s="19"/>
    </row>
    <row r="50" spans="2:13" s="1" customFormat="1" ht="14.45" customHeight="1">
      <c r="B50" s="30"/>
      <c r="D50" s="39" t="s">
        <v>51</v>
      </c>
      <c r="E50" s="40"/>
      <c r="F50" s="40"/>
      <c r="G50" s="39" t="s">
        <v>52</v>
      </c>
      <c r="H50" s="40"/>
      <c r="I50" s="108"/>
      <c r="J50" s="108"/>
      <c r="K50" s="40"/>
      <c r="L50" s="40"/>
      <c r="M50" s="30"/>
    </row>
    <row r="51" spans="2:13" ht="12">
      <c r="B51" s="19"/>
      <c r="M51" s="19"/>
    </row>
    <row r="52" spans="2:13" ht="12">
      <c r="B52" s="19"/>
      <c r="M52" s="19"/>
    </row>
    <row r="53" spans="2:13" ht="12">
      <c r="B53" s="19"/>
      <c r="M53" s="19"/>
    </row>
    <row r="54" spans="2:13" ht="12">
      <c r="B54" s="19"/>
      <c r="M54" s="19"/>
    </row>
    <row r="55" spans="2:13" ht="12">
      <c r="B55" s="19"/>
      <c r="M55" s="19"/>
    </row>
    <row r="56" spans="2:13" ht="12">
      <c r="B56" s="19"/>
      <c r="M56" s="19"/>
    </row>
    <row r="57" spans="2:13" ht="12">
      <c r="B57" s="19"/>
      <c r="M57" s="19"/>
    </row>
    <row r="58" spans="2:13" ht="12">
      <c r="B58" s="19"/>
      <c r="M58" s="19"/>
    </row>
    <row r="59" spans="2:13" ht="12">
      <c r="B59" s="19"/>
      <c r="M59" s="19"/>
    </row>
    <row r="60" spans="2:13" ht="12">
      <c r="B60" s="19"/>
      <c r="M60" s="19"/>
    </row>
    <row r="61" spans="2:13" s="1" customFormat="1" ht="12.75">
      <c r="B61" s="30"/>
      <c r="D61" s="41" t="s">
        <v>53</v>
      </c>
      <c r="E61" s="32"/>
      <c r="F61" s="109" t="s">
        <v>54</v>
      </c>
      <c r="G61" s="41" t="s">
        <v>53</v>
      </c>
      <c r="H61" s="32"/>
      <c r="I61" s="110"/>
      <c r="J61" s="111" t="s">
        <v>54</v>
      </c>
      <c r="K61" s="32"/>
      <c r="L61" s="32"/>
      <c r="M61" s="30"/>
    </row>
    <row r="62" spans="2:13" ht="12">
      <c r="B62" s="19"/>
      <c r="M62" s="19"/>
    </row>
    <row r="63" spans="2:13" ht="12">
      <c r="B63" s="19"/>
      <c r="M63" s="19"/>
    </row>
    <row r="64" spans="2:13" ht="12">
      <c r="B64" s="19"/>
      <c r="M64" s="19"/>
    </row>
    <row r="65" spans="2:13" s="1" customFormat="1" ht="12.75">
      <c r="B65" s="30"/>
      <c r="D65" s="39" t="s">
        <v>55</v>
      </c>
      <c r="E65" s="40"/>
      <c r="F65" s="40"/>
      <c r="G65" s="39" t="s">
        <v>56</v>
      </c>
      <c r="H65" s="40"/>
      <c r="I65" s="108"/>
      <c r="J65" s="108"/>
      <c r="K65" s="40"/>
      <c r="L65" s="40"/>
      <c r="M65" s="30"/>
    </row>
    <row r="66" spans="2:13" ht="12">
      <c r="B66" s="19"/>
      <c r="M66" s="19"/>
    </row>
    <row r="67" spans="2:13" ht="12">
      <c r="B67" s="19"/>
      <c r="M67" s="19"/>
    </row>
    <row r="68" spans="2:13" ht="12">
      <c r="B68" s="19"/>
      <c r="M68" s="19"/>
    </row>
    <row r="69" spans="2:13" ht="12">
      <c r="B69" s="19"/>
      <c r="M69" s="19"/>
    </row>
    <row r="70" spans="2:13" ht="12">
      <c r="B70" s="19"/>
      <c r="M70" s="19"/>
    </row>
    <row r="71" spans="2:13" ht="12">
      <c r="B71" s="19"/>
      <c r="M71" s="19"/>
    </row>
    <row r="72" spans="2:13" ht="12">
      <c r="B72" s="19"/>
      <c r="M72" s="19"/>
    </row>
    <row r="73" spans="2:13" ht="12">
      <c r="B73" s="19"/>
      <c r="M73" s="19"/>
    </row>
    <row r="74" spans="2:13" ht="12">
      <c r="B74" s="19"/>
      <c r="M74" s="19"/>
    </row>
    <row r="75" spans="2:13" ht="12">
      <c r="B75" s="19"/>
      <c r="M75" s="19"/>
    </row>
    <row r="76" spans="2:13" s="1" customFormat="1" ht="12.75">
      <c r="B76" s="30"/>
      <c r="D76" s="41" t="s">
        <v>53</v>
      </c>
      <c r="E76" s="32"/>
      <c r="F76" s="109" t="s">
        <v>54</v>
      </c>
      <c r="G76" s="41" t="s">
        <v>53</v>
      </c>
      <c r="H76" s="32"/>
      <c r="I76" s="110"/>
      <c r="J76" s="111" t="s">
        <v>54</v>
      </c>
      <c r="K76" s="32"/>
      <c r="L76" s="32"/>
      <c r="M76" s="30"/>
    </row>
    <row r="77" spans="2:13" s="1" customFormat="1" ht="14.45" customHeight="1">
      <c r="B77" s="42"/>
      <c r="C77" s="43"/>
      <c r="D77" s="43"/>
      <c r="E77" s="43"/>
      <c r="F77" s="43"/>
      <c r="G77" s="43"/>
      <c r="H77" s="43"/>
      <c r="I77" s="112"/>
      <c r="J77" s="112"/>
      <c r="K77" s="43"/>
      <c r="L77" s="43"/>
      <c r="M77" s="30"/>
    </row>
    <row r="81" spans="2:13" s="1" customFormat="1" ht="6.95" customHeight="1">
      <c r="B81" s="44"/>
      <c r="C81" s="45"/>
      <c r="D81" s="45"/>
      <c r="E81" s="45"/>
      <c r="F81" s="45"/>
      <c r="G81" s="45"/>
      <c r="H81" s="45"/>
      <c r="I81" s="113"/>
      <c r="J81" s="113"/>
      <c r="K81" s="45"/>
      <c r="L81" s="45"/>
      <c r="M81" s="30"/>
    </row>
    <row r="82" spans="2:13" s="1" customFormat="1" ht="24.95" customHeight="1">
      <c r="B82" s="30"/>
      <c r="C82" s="20" t="s">
        <v>100</v>
      </c>
      <c r="I82" s="89"/>
      <c r="J82" s="89"/>
      <c r="M82" s="30"/>
    </row>
    <row r="83" spans="2:13" s="1" customFormat="1" ht="6.95" customHeight="1">
      <c r="B83" s="30"/>
      <c r="I83" s="89"/>
      <c r="J83" s="89"/>
      <c r="M83" s="30"/>
    </row>
    <row r="84" spans="2:13" s="1" customFormat="1" ht="12" customHeight="1">
      <c r="B84" s="30"/>
      <c r="C84" s="26" t="s">
        <v>17</v>
      </c>
      <c r="I84" s="89"/>
      <c r="J84" s="89"/>
      <c r="M84" s="30"/>
    </row>
    <row r="85" spans="2:13" s="1" customFormat="1" ht="16.5" customHeight="1">
      <c r="B85" s="30"/>
      <c r="E85" s="320" t="str">
        <f>E7</f>
        <v>STAVEBNÍ ÚPRAVY DVORA PRÁVNICKÉ FAKULTY</v>
      </c>
      <c r="F85" s="321"/>
      <c r="G85" s="321"/>
      <c r="H85" s="321"/>
      <c r="I85" s="89"/>
      <c r="J85" s="89"/>
      <c r="M85" s="30"/>
    </row>
    <row r="86" spans="2:13" s="1" customFormat="1" ht="12" customHeight="1">
      <c r="B86" s="30"/>
      <c r="C86" s="26" t="s">
        <v>96</v>
      </c>
      <c r="I86" s="89"/>
      <c r="J86" s="89"/>
      <c r="M86" s="30"/>
    </row>
    <row r="87" spans="2:13" s="1" customFormat="1" ht="16.5" customHeight="1">
      <c r="B87" s="30"/>
      <c r="E87" s="304" t="str">
        <f>E9</f>
        <v>SO 801 - SADOVÉ ÚPRAVY</v>
      </c>
      <c r="F87" s="319"/>
      <c r="G87" s="319"/>
      <c r="H87" s="319"/>
      <c r="I87" s="89"/>
      <c r="J87" s="89"/>
      <c r="M87" s="30"/>
    </row>
    <row r="88" spans="2:13" s="1" customFormat="1" ht="6.95" customHeight="1">
      <c r="B88" s="30"/>
      <c r="I88" s="89"/>
      <c r="J88" s="89"/>
      <c r="M88" s="30"/>
    </row>
    <row r="89" spans="2:13" s="1" customFormat="1" ht="12" customHeight="1">
      <c r="B89" s="30"/>
      <c r="C89" s="26" t="s">
        <v>23</v>
      </c>
      <c r="F89" s="24" t="str">
        <f>F12</f>
        <v>OLOMOUC, TŘÍDA 17. LISTOPADU</v>
      </c>
      <c r="I89" s="90" t="s">
        <v>25</v>
      </c>
      <c r="J89" s="92" t="str">
        <f>IF(J12="","",J12)</f>
        <v>1. 2. 2020</v>
      </c>
      <c r="M89" s="30"/>
    </row>
    <row r="90" spans="2:13" s="1" customFormat="1" ht="6.95" customHeight="1">
      <c r="B90" s="30"/>
      <c r="I90" s="89"/>
      <c r="J90" s="89"/>
      <c r="M90" s="30"/>
    </row>
    <row r="91" spans="2:13" s="1" customFormat="1" ht="27.95" customHeight="1">
      <c r="B91" s="30"/>
      <c r="C91" s="26" t="s">
        <v>27</v>
      </c>
      <c r="F91" s="24" t="str">
        <f>E15</f>
        <v>Univerzita Palackého v Olomouci</v>
      </c>
      <c r="I91" s="90" t="s">
        <v>33</v>
      </c>
      <c r="J91" s="114" t="str">
        <f>E21</f>
        <v>ing .Hana Tomaštíková</v>
      </c>
      <c r="M91" s="30"/>
    </row>
    <row r="92" spans="2:13" s="1" customFormat="1" ht="58.15" customHeight="1">
      <c r="B92" s="30"/>
      <c r="C92" s="26" t="s">
        <v>31</v>
      </c>
      <c r="F92" s="24" t="str">
        <f>IF(E18="","",E18)</f>
        <v>Vyplň údaj</v>
      </c>
      <c r="I92" s="90" t="s">
        <v>35</v>
      </c>
      <c r="J92" s="114" t="str">
        <f>E24</f>
        <v>ALFAPROJEKT OLOMOUC a.s., Tylova 4, 772 00 Olomouc</v>
      </c>
      <c r="M92" s="30"/>
    </row>
    <row r="93" spans="2:13" s="1" customFormat="1" ht="10.35" customHeight="1">
      <c r="B93" s="30"/>
      <c r="I93" s="89"/>
      <c r="J93" s="89"/>
      <c r="M93" s="30"/>
    </row>
    <row r="94" spans="2:13" s="1" customFormat="1" ht="29.25" customHeight="1">
      <c r="B94" s="30"/>
      <c r="C94" s="115" t="s">
        <v>101</v>
      </c>
      <c r="D94" s="101"/>
      <c r="E94" s="101"/>
      <c r="F94" s="101"/>
      <c r="G94" s="101"/>
      <c r="H94" s="101"/>
      <c r="I94" s="116" t="s">
        <v>102</v>
      </c>
      <c r="J94" s="116" t="s">
        <v>103</v>
      </c>
      <c r="K94" s="117" t="s">
        <v>104</v>
      </c>
      <c r="L94" s="101"/>
      <c r="M94" s="30"/>
    </row>
    <row r="95" spans="2:13" s="1" customFormat="1" ht="10.35" customHeight="1">
      <c r="B95" s="30"/>
      <c r="I95" s="89"/>
      <c r="J95" s="89"/>
      <c r="M95" s="30"/>
    </row>
    <row r="96" spans="2:47" s="1" customFormat="1" ht="22.9" customHeight="1">
      <c r="B96" s="30"/>
      <c r="C96" s="118" t="s">
        <v>105</v>
      </c>
      <c r="I96" s="119">
        <f>Q118</f>
        <v>0</v>
      </c>
      <c r="J96" s="119">
        <f>R118</f>
        <v>0</v>
      </c>
      <c r="K96" s="63">
        <f>K118</f>
        <v>0</v>
      </c>
      <c r="M96" s="30"/>
      <c r="AU96" s="16" t="s">
        <v>106</v>
      </c>
    </row>
    <row r="97" spans="2:13" s="8" customFormat="1" ht="24.95" customHeight="1">
      <c r="B97" s="120"/>
      <c r="D97" s="121" t="s">
        <v>822</v>
      </c>
      <c r="E97" s="122"/>
      <c r="F97" s="122"/>
      <c r="G97" s="122"/>
      <c r="H97" s="122"/>
      <c r="I97" s="123">
        <f>Q119</f>
        <v>0</v>
      </c>
      <c r="J97" s="123">
        <f>R119</f>
        <v>0</v>
      </c>
      <c r="K97" s="124">
        <f>K119</f>
        <v>0</v>
      </c>
      <c r="M97" s="120"/>
    </row>
    <row r="98" spans="2:13" s="9" customFormat="1" ht="19.9" customHeight="1">
      <c r="B98" s="125"/>
      <c r="D98" s="126" t="s">
        <v>823</v>
      </c>
      <c r="E98" s="127"/>
      <c r="F98" s="127"/>
      <c r="G98" s="127"/>
      <c r="H98" s="127"/>
      <c r="I98" s="128">
        <f>Q122</f>
        <v>0</v>
      </c>
      <c r="J98" s="128">
        <f>R122</f>
        <v>0</v>
      </c>
      <c r="K98" s="129">
        <f>K122</f>
        <v>0</v>
      </c>
      <c r="M98" s="125"/>
    </row>
    <row r="99" spans="2:13" s="1" customFormat="1" ht="21.75" customHeight="1">
      <c r="B99" s="30"/>
      <c r="I99" s="89"/>
      <c r="J99" s="89"/>
      <c r="M99" s="30"/>
    </row>
    <row r="100" spans="2:13" s="1" customFormat="1" ht="6.95" customHeight="1">
      <c r="B100" s="42"/>
      <c r="C100" s="43"/>
      <c r="D100" s="43"/>
      <c r="E100" s="43"/>
      <c r="F100" s="43"/>
      <c r="G100" s="43"/>
      <c r="H100" s="43"/>
      <c r="I100" s="112"/>
      <c r="J100" s="112"/>
      <c r="K100" s="43"/>
      <c r="L100" s="43"/>
      <c r="M100" s="30"/>
    </row>
    <row r="104" spans="2:13" s="1" customFormat="1" ht="6.95" customHeight="1">
      <c r="B104" s="44"/>
      <c r="C104" s="45"/>
      <c r="D104" s="45"/>
      <c r="E104" s="45"/>
      <c r="F104" s="45"/>
      <c r="G104" s="45"/>
      <c r="H104" s="45"/>
      <c r="I104" s="113"/>
      <c r="J104" s="113"/>
      <c r="K104" s="45"/>
      <c r="L104" s="45"/>
      <c r="M104" s="30"/>
    </row>
    <row r="105" spans="2:13" s="1" customFormat="1" ht="24.95" customHeight="1">
      <c r="B105" s="30"/>
      <c r="C105" s="20" t="s">
        <v>121</v>
      </c>
      <c r="I105" s="89"/>
      <c r="J105" s="89"/>
      <c r="M105" s="30"/>
    </row>
    <row r="106" spans="2:13" s="1" customFormat="1" ht="6.95" customHeight="1">
      <c r="B106" s="30"/>
      <c r="I106" s="89"/>
      <c r="J106" s="89"/>
      <c r="M106" s="30"/>
    </row>
    <row r="107" spans="2:13" s="1" customFormat="1" ht="12" customHeight="1">
      <c r="B107" s="30"/>
      <c r="C107" s="26" t="s">
        <v>17</v>
      </c>
      <c r="I107" s="89"/>
      <c r="J107" s="89"/>
      <c r="M107" s="30"/>
    </row>
    <row r="108" spans="2:13" s="1" customFormat="1" ht="16.5" customHeight="1">
      <c r="B108" s="30"/>
      <c r="E108" s="320" t="str">
        <f>E7</f>
        <v>STAVEBNÍ ÚPRAVY DVORA PRÁVNICKÉ FAKULTY</v>
      </c>
      <c r="F108" s="321"/>
      <c r="G108" s="321"/>
      <c r="H108" s="321"/>
      <c r="I108" s="89"/>
      <c r="J108" s="89"/>
      <c r="M108" s="30"/>
    </row>
    <row r="109" spans="2:13" s="1" customFormat="1" ht="12" customHeight="1">
      <c r="B109" s="30"/>
      <c r="C109" s="26" t="s">
        <v>96</v>
      </c>
      <c r="I109" s="89"/>
      <c r="J109" s="89"/>
      <c r="M109" s="30"/>
    </row>
    <row r="110" spans="2:13" s="1" customFormat="1" ht="16.5" customHeight="1">
      <c r="B110" s="30"/>
      <c r="E110" s="304" t="str">
        <f>E9</f>
        <v>SO 801 - SADOVÉ ÚPRAVY</v>
      </c>
      <c r="F110" s="319"/>
      <c r="G110" s="319"/>
      <c r="H110" s="319"/>
      <c r="I110" s="89"/>
      <c r="J110" s="89"/>
      <c r="M110" s="30"/>
    </row>
    <row r="111" spans="2:13" s="1" customFormat="1" ht="6.95" customHeight="1">
      <c r="B111" s="30"/>
      <c r="I111" s="89"/>
      <c r="J111" s="89"/>
      <c r="M111" s="30"/>
    </row>
    <row r="112" spans="2:13" s="1" customFormat="1" ht="12" customHeight="1">
      <c r="B112" s="30"/>
      <c r="C112" s="26" t="s">
        <v>23</v>
      </c>
      <c r="F112" s="24" t="str">
        <f>F12</f>
        <v>OLOMOUC, TŘÍDA 17. LISTOPADU</v>
      </c>
      <c r="I112" s="90" t="s">
        <v>25</v>
      </c>
      <c r="J112" s="92" t="str">
        <f>IF(J12="","",J12)</f>
        <v>1. 2. 2020</v>
      </c>
      <c r="M112" s="30"/>
    </row>
    <row r="113" spans="2:13" s="1" customFormat="1" ht="6.95" customHeight="1">
      <c r="B113" s="30"/>
      <c r="I113" s="89"/>
      <c r="J113" s="89"/>
      <c r="M113" s="30"/>
    </row>
    <row r="114" spans="2:13" s="1" customFormat="1" ht="27.95" customHeight="1">
      <c r="B114" s="30"/>
      <c r="C114" s="26" t="s">
        <v>27</v>
      </c>
      <c r="F114" s="24" t="str">
        <f>E15</f>
        <v>Univerzita Palackého v Olomouci</v>
      </c>
      <c r="I114" s="90" t="s">
        <v>33</v>
      </c>
      <c r="J114" s="114" t="str">
        <f>E21</f>
        <v>ing .Hana Tomaštíková</v>
      </c>
      <c r="M114" s="30"/>
    </row>
    <row r="115" spans="2:13" s="1" customFormat="1" ht="58.15" customHeight="1">
      <c r="B115" s="30"/>
      <c r="C115" s="26" t="s">
        <v>31</v>
      </c>
      <c r="F115" s="24" t="str">
        <f>IF(E18="","",E18)</f>
        <v>Vyplň údaj</v>
      </c>
      <c r="I115" s="90" t="s">
        <v>35</v>
      </c>
      <c r="J115" s="114" t="str">
        <f>E24</f>
        <v>ALFAPROJEKT OLOMOUC a.s., Tylova 4, 772 00 Olomouc</v>
      </c>
      <c r="M115" s="30"/>
    </row>
    <row r="116" spans="2:13" s="1" customFormat="1" ht="10.35" customHeight="1">
      <c r="B116" s="30"/>
      <c r="I116" s="89"/>
      <c r="J116" s="89"/>
      <c r="M116" s="30"/>
    </row>
    <row r="117" spans="2:24" s="10" customFormat="1" ht="29.25" customHeight="1">
      <c r="B117" s="130"/>
      <c r="C117" s="131" t="s">
        <v>122</v>
      </c>
      <c r="D117" s="132" t="s">
        <v>63</v>
      </c>
      <c r="E117" s="132" t="s">
        <v>59</v>
      </c>
      <c r="F117" s="132" t="s">
        <v>60</v>
      </c>
      <c r="G117" s="132" t="s">
        <v>123</v>
      </c>
      <c r="H117" s="132" t="s">
        <v>124</v>
      </c>
      <c r="I117" s="133" t="s">
        <v>125</v>
      </c>
      <c r="J117" s="133" t="s">
        <v>126</v>
      </c>
      <c r="K117" s="134" t="s">
        <v>104</v>
      </c>
      <c r="L117" s="135" t="s">
        <v>127</v>
      </c>
      <c r="M117" s="130"/>
      <c r="N117" s="56" t="s">
        <v>1</v>
      </c>
      <c r="O117" s="57" t="s">
        <v>42</v>
      </c>
      <c r="P117" s="57" t="s">
        <v>128</v>
      </c>
      <c r="Q117" s="57" t="s">
        <v>129</v>
      </c>
      <c r="R117" s="57" t="s">
        <v>130</v>
      </c>
      <c r="S117" s="57" t="s">
        <v>131</v>
      </c>
      <c r="T117" s="57" t="s">
        <v>132</v>
      </c>
      <c r="U117" s="57" t="s">
        <v>133</v>
      </c>
      <c r="V117" s="57" t="s">
        <v>134</v>
      </c>
      <c r="W117" s="57" t="s">
        <v>135</v>
      </c>
      <c r="X117" s="58" t="s">
        <v>136</v>
      </c>
    </row>
    <row r="118" spans="2:63" s="1" customFormat="1" ht="22.9" customHeight="1">
      <c r="B118" s="30"/>
      <c r="C118" s="61" t="s">
        <v>137</v>
      </c>
      <c r="I118" s="89"/>
      <c r="J118" s="89"/>
      <c r="K118" s="136">
        <f>BK118</f>
        <v>0</v>
      </c>
      <c r="M118" s="30"/>
      <c r="N118" s="59"/>
      <c r="O118" s="50"/>
      <c r="P118" s="50"/>
      <c r="Q118" s="137">
        <f>Q119</f>
        <v>0</v>
      </c>
      <c r="R118" s="137">
        <f>R119</f>
        <v>0</v>
      </c>
      <c r="S118" s="50"/>
      <c r="T118" s="138">
        <f>T119</f>
        <v>0</v>
      </c>
      <c r="U118" s="50"/>
      <c r="V118" s="138">
        <f>V119</f>
        <v>0</v>
      </c>
      <c r="W118" s="50"/>
      <c r="X118" s="139">
        <f>X119</f>
        <v>0</v>
      </c>
      <c r="AT118" s="16" t="s">
        <v>79</v>
      </c>
      <c r="AU118" s="16" t="s">
        <v>106</v>
      </c>
      <c r="BK118" s="140">
        <f>BK119</f>
        <v>0</v>
      </c>
    </row>
    <row r="119" spans="2:63" s="11" customFormat="1" ht="25.9" customHeight="1">
      <c r="B119" s="141"/>
      <c r="D119" s="142" t="s">
        <v>79</v>
      </c>
      <c r="E119" s="143" t="s">
        <v>138</v>
      </c>
      <c r="F119" s="143" t="s">
        <v>824</v>
      </c>
      <c r="I119" s="144"/>
      <c r="J119" s="144"/>
      <c r="K119" s="145">
        <f>BK119</f>
        <v>0</v>
      </c>
      <c r="M119" s="141"/>
      <c r="N119" s="146"/>
      <c r="O119" s="147"/>
      <c r="P119" s="147"/>
      <c r="Q119" s="148">
        <f>Q120+Q121+Q122</f>
        <v>0</v>
      </c>
      <c r="R119" s="148">
        <f>R120+R121+R122</f>
        <v>0</v>
      </c>
      <c r="S119" s="147"/>
      <c r="T119" s="149">
        <f>T120+T121+T122</f>
        <v>0</v>
      </c>
      <c r="U119" s="147"/>
      <c r="V119" s="149">
        <f>V120+V121+V122</f>
        <v>0</v>
      </c>
      <c r="W119" s="147"/>
      <c r="X119" s="150">
        <f>X120+X121+X122</f>
        <v>0</v>
      </c>
      <c r="AR119" s="142" t="s">
        <v>88</v>
      </c>
      <c r="AT119" s="151" t="s">
        <v>79</v>
      </c>
      <c r="AU119" s="151" t="s">
        <v>80</v>
      </c>
      <c r="AY119" s="142" t="s">
        <v>140</v>
      </c>
      <c r="BK119" s="152">
        <f>BK120+BK121+BK122</f>
        <v>0</v>
      </c>
    </row>
    <row r="120" spans="2:65" s="1" customFormat="1" ht="16.5" customHeight="1">
      <c r="B120" s="155"/>
      <c r="C120" s="156" t="s">
        <v>88</v>
      </c>
      <c r="D120" s="156" t="s">
        <v>143</v>
      </c>
      <c r="E120" s="157" t="s">
        <v>825</v>
      </c>
      <c r="F120" s="158" t="s">
        <v>826</v>
      </c>
      <c r="G120" s="159" t="s">
        <v>1</v>
      </c>
      <c r="H120" s="160">
        <v>1</v>
      </c>
      <c r="I120" s="161"/>
      <c r="J120" s="161"/>
      <c r="K120" s="162">
        <f>ROUND(P120*H120,2)</f>
        <v>0</v>
      </c>
      <c r="L120" s="158" t="s">
        <v>1</v>
      </c>
      <c r="M120" s="30"/>
      <c r="N120" s="163" t="s">
        <v>1</v>
      </c>
      <c r="O120" s="164" t="s">
        <v>43</v>
      </c>
      <c r="P120" s="165">
        <f>I120+J120</f>
        <v>0</v>
      </c>
      <c r="Q120" s="165">
        <f>ROUND(I120*H120,2)</f>
        <v>0</v>
      </c>
      <c r="R120" s="165">
        <f>ROUND(J120*H120,2)</f>
        <v>0</v>
      </c>
      <c r="S120" s="52"/>
      <c r="T120" s="166">
        <f>S120*H120</f>
        <v>0</v>
      </c>
      <c r="U120" s="166">
        <v>0</v>
      </c>
      <c r="V120" s="166">
        <f>U120*H120</f>
        <v>0</v>
      </c>
      <c r="W120" s="166">
        <v>0</v>
      </c>
      <c r="X120" s="167">
        <f>W120*H120</f>
        <v>0</v>
      </c>
      <c r="AR120" s="168" t="s">
        <v>147</v>
      </c>
      <c r="AT120" s="168" t="s">
        <v>143</v>
      </c>
      <c r="AU120" s="168" t="s">
        <v>88</v>
      </c>
      <c r="AY120" s="16" t="s">
        <v>140</v>
      </c>
      <c r="BE120" s="169">
        <f>IF(O120="základní",K120,0)</f>
        <v>0</v>
      </c>
      <c r="BF120" s="169">
        <f>IF(O120="snížená",K120,0)</f>
        <v>0</v>
      </c>
      <c r="BG120" s="169">
        <f>IF(O120="zákl. přenesená",K120,0)</f>
        <v>0</v>
      </c>
      <c r="BH120" s="169">
        <f>IF(O120="sníž. přenesená",K120,0)</f>
        <v>0</v>
      </c>
      <c r="BI120" s="169">
        <f>IF(O120="nulová",K120,0)</f>
        <v>0</v>
      </c>
      <c r="BJ120" s="16" t="s">
        <v>88</v>
      </c>
      <c r="BK120" s="169">
        <f>ROUND(P120*H120,2)</f>
        <v>0</v>
      </c>
      <c r="BL120" s="16" t="s">
        <v>147</v>
      </c>
      <c r="BM120" s="168" t="s">
        <v>827</v>
      </c>
    </row>
    <row r="121" spans="2:47" s="1" customFormat="1" ht="29.25">
      <c r="B121" s="30"/>
      <c r="D121" s="170" t="s">
        <v>149</v>
      </c>
      <c r="F121" s="171" t="s">
        <v>828</v>
      </c>
      <c r="I121" s="89"/>
      <c r="J121" s="89"/>
      <c r="M121" s="30"/>
      <c r="N121" s="172"/>
      <c r="O121" s="52"/>
      <c r="P121" s="52"/>
      <c r="Q121" s="52"/>
      <c r="R121" s="52"/>
      <c r="S121" s="52"/>
      <c r="T121" s="52"/>
      <c r="U121" s="52"/>
      <c r="V121" s="52"/>
      <c r="W121" s="52"/>
      <c r="X121" s="53"/>
      <c r="AT121" s="16" t="s">
        <v>149</v>
      </c>
      <c r="AU121" s="16" t="s">
        <v>88</v>
      </c>
    </row>
    <row r="122" spans="2:63" s="11" customFormat="1" ht="22.9" customHeight="1">
      <c r="B122" s="141"/>
      <c r="D122" s="142" t="s">
        <v>79</v>
      </c>
      <c r="E122" s="153" t="s">
        <v>829</v>
      </c>
      <c r="F122" s="153" t="s">
        <v>830</v>
      </c>
      <c r="I122" s="144"/>
      <c r="J122" s="144"/>
      <c r="K122" s="154">
        <f>BK122</f>
        <v>0</v>
      </c>
      <c r="M122" s="141"/>
      <c r="N122" s="146"/>
      <c r="O122" s="147"/>
      <c r="P122" s="147"/>
      <c r="Q122" s="148">
        <f>SUM(Q123:Q124)</f>
        <v>0</v>
      </c>
      <c r="R122" s="148">
        <f>SUM(R123:R124)</f>
        <v>0</v>
      </c>
      <c r="S122" s="147"/>
      <c r="T122" s="149">
        <f>SUM(T123:T124)</f>
        <v>0</v>
      </c>
      <c r="U122" s="147"/>
      <c r="V122" s="149">
        <f>SUM(V123:V124)</f>
        <v>0</v>
      </c>
      <c r="W122" s="147"/>
      <c r="X122" s="150">
        <f>SUM(X123:X124)</f>
        <v>0</v>
      </c>
      <c r="AR122" s="142" t="s">
        <v>88</v>
      </c>
      <c r="AT122" s="151" t="s">
        <v>79</v>
      </c>
      <c r="AU122" s="151" t="s">
        <v>88</v>
      </c>
      <c r="AY122" s="142" t="s">
        <v>140</v>
      </c>
      <c r="BK122" s="152">
        <f>SUM(BK123:BK124)</f>
        <v>0</v>
      </c>
    </row>
    <row r="123" spans="2:65" s="1" customFormat="1" ht="16.5" customHeight="1">
      <c r="B123" s="155"/>
      <c r="C123" s="156" t="s">
        <v>90</v>
      </c>
      <c r="D123" s="156" t="s">
        <v>143</v>
      </c>
      <c r="E123" s="157" t="s">
        <v>831</v>
      </c>
      <c r="F123" s="158" t="s">
        <v>832</v>
      </c>
      <c r="G123" s="159" t="s">
        <v>1</v>
      </c>
      <c r="H123" s="160">
        <v>1</v>
      </c>
      <c r="I123" s="161"/>
      <c r="J123" s="161"/>
      <c r="K123" s="162">
        <f>ROUND(P123*H123,2)</f>
        <v>0</v>
      </c>
      <c r="L123" s="158" t="s">
        <v>1</v>
      </c>
      <c r="M123" s="30"/>
      <c r="N123" s="163" t="s">
        <v>1</v>
      </c>
      <c r="O123" s="164" t="s">
        <v>43</v>
      </c>
      <c r="P123" s="165">
        <f>I123+J123</f>
        <v>0</v>
      </c>
      <c r="Q123" s="165">
        <f>ROUND(I123*H123,2)</f>
        <v>0</v>
      </c>
      <c r="R123" s="165">
        <f>ROUND(J123*H123,2)</f>
        <v>0</v>
      </c>
      <c r="S123" s="52"/>
      <c r="T123" s="166">
        <f>S123*H123</f>
        <v>0</v>
      </c>
      <c r="U123" s="166">
        <v>0</v>
      </c>
      <c r="V123" s="166">
        <f>U123*H123</f>
        <v>0</v>
      </c>
      <c r="W123" s="166">
        <v>0</v>
      </c>
      <c r="X123" s="167">
        <f>W123*H123</f>
        <v>0</v>
      </c>
      <c r="AR123" s="168" t="s">
        <v>147</v>
      </c>
      <c r="AT123" s="168" t="s">
        <v>143</v>
      </c>
      <c r="AU123" s="168" t="s">
        <v>90</v>
      </c>
      <c r="AY123" s="16" t="s">
        <v>140</v>
      </c>
      <c r="BE123" s="169">
        <f>IF(O123="základní",K123,0)</f>
        <v>0</v>
      </c>
      <c r="BF123" s="169">
        <f>IF(O123="snížená",K123,0)</f>
        <v>0</v>
      </c>
      <c r="BG123" s="169">
        <f>IF(O123="zákl. přenesená",K123,0)</f>
        <v>0</v>
      </c>
      <c r="BH123" s="169">
        <f>IF(O123="sníž. přenesená",K123,0)</f>
        <v>0</v>
      </c>
      <c r="BI123" s="169">
        <f>IF(O123="nulová",K123,0)</f>
        <v>0</v>
      </c>
      <c r="BJ123" s="16" t="s">
        <v>88</v>
      </c>
      <c r="BK123" s="169">
        <f>ROUND(P123*H123,2)</f>
        <v>0</v>
      </c>
      <c r="BL123" s="16" t="s">
        <v>147</v>
      </c>
      <c r="BM123" s="168" t="s">
        <v>833</v>
      </c>
    </row>
    <row r="124" spans="2:65" s="1" customFormat="1" ht="16.5" customHeight="1">
      <c r="B124" s="155"/>
      <c r="C124" s="156" t="s">
        <v>248</v>
      </c>
      <c r="D124" s="156" t="s">
        <v>143</v>
      </c>
      <c r="E124" s="157" t="s">
        <v>834</v>
      </c>
      <c r="F124" s="158" t="s">
        <v>835</v>
      </c>
      <c r="G124" s="159" t="s">
        <v>1</v>
      </c>
      <c r="H124" s="160">
        <v>1</v>
      </c>
      <c r="I124" s="161"/>
      <c r="J124" s="161"/>
      <c r="K124" s="162">
        <f>ROUND(P124*H124,2)</f>
        <v>0</v>
      </c>
      <c r="L124" s="158" t="s">
        <v>1</v>
      </c>
      <c r="M124" s="30"/>
      <c r="N124" s="210" t="s">
        <v>1</v>
      </c>
      <c r="O124" s="211" t="s">
        <v>43</v>
      </c>
      <c r="P124" s="212">
        <f>I124+J124</f>
        <v>0</v>
      </c>
      <c r="Q124" s="212">
        <f>ROUND(I124*H124,2)</f>
        <v>0</v>
      </c>
      <c r="R124" s="212">
        <f>ROUND(J124*H124,2)</f>
        <v>0</v>
      </c>
      <c r="S124" s="208"/>
      <c r="T124" s="213">
        <f>S124*H124</f>
        <v>0</v>
      </c>
      <c r="U124" s="213">
        <v>0</v>
      </c>
      <c r="V124" s="213">
        <f>U124*H124</f>
        <v>0</v>
      </c>
      <c r="W124" s="213">
        <v>0</v>
      </c>
      <c r="X124" s="214">
        <f>W124*H124</f>
        <v>0</v>
      </c>
      <c r="AR124" s="168" t="s">
        <v>147</v>
      </c>
      <c r="AT124" s="168" t="s">
        <v>143</v>
      </c>
      <c r="AU124" s="168" t="s">
        <v>90</v>
      </c>
      <c r="AY124" s="16" t="s">
        <v>140</v>
      </c>
      <c r="BE124" s="169">
        <f>IF(O124="základní",K124,0)</f>
        <v>0</v>
      </c>
      <c r="BF124" s="169">
        <f>IF(O124="snížená",K124,0)</f>
        <v>0</v>
      </c>
      <c r="BG124" s="169">
        <f>IF(O124="zákl. přenesená",K124,0)</f>
        <v>0</v>
      </c>
      <c r="BH124" s="169">
        <f>IF(O124="sníž. přenesená",K124,0)</f>
        <v>0</v>
      </c>
      <c r="BI124" s="169">
        <f>IF(O124="nulová",K124,0)</f>
        <v>0</v>
      </c>
      <c r="BJ124" s="16" t="s">
        <v>88</v>
      </c>
      <c r="BK124" s="169">
        <f>ROUND(P124*H124,2)</f>
        <v>0</v>
      </c>
      <c r="BL124" s="16" t="s">
        <v>147</v>
      </c>
      <c r="BM124" s="168" t="s">
        <v>836</v>
      </c>
    </row>
    <row r="125" spans="2:13" s="1" customFormat="1" ht="6.95" customHeight="1">
      <c r="B125" s="42"/>
      <c r="C125" s="43"/>
      <c r="D125" s="43"/>
      <c r="E125" s="43"/>
      <c r="F125" s="43"/>
      <c r="G125" s="43"/>
      <c r="H125" s="43"/>
      <c r="I125" s="112"/>
      <c r="J125" s="112"/>
      <c r="K125" s="43"/>
      <c r="L125" s="43"/>
      <c r="M125" s="30"/>
    </row>
  </sheetData>
  <autoFilter ref="C117:L124"/>
  <mergeCells count="9">
    <mergeCell ref="E87:H87"/>
    <mergeCell ref="E108:H108"/>
    <mergeCell ref="E110:H110"/>
    <mergeCell ref="M2:Z2"/>
    <mergeCell ref="E7:H7"/>
    <mergeCell ref="E9:H9"/>
    <mergeCell ref="E18:H18"/>
    <mergeCell ref="E27:H27"/>
    <mergeCell ref="E85:H85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K54"/>
  <sheetViews>
    <sheetView tabSelected="1" workbookViewId="0" topLeftCell="A21">
      <selection activeCell="K53" sqref="K53"/>
    </sheetView>
  </sheetViews>
  <sheetFormatPr defaultColWidth="9.140625" defaultRowHeight="12"/>
  <cols>
    <col min="11" max="11" width="13.140625" style="0" customWidth="1"/>
  </cols>
  <sheetData>
    <row r="1" spans="1:11" ht="20.25">
      <c r="A1" s="355" t="s">
        <v>837</v>
      </c>
      <c r="B1" s="355"/>
      <c r="C1" s="355"/>
      <c r="D1" s="355"/>
      <c r="E1" s="355"/>
      <c r="F1" s="355"/>
      <c r="G1" s="355"/>
      <c r="H1" s="355"/>
      <c r="I1" s="355"/>
      <c r="J1" s="356"/>
      <c r="K1" s="356"/>
    </row>
    <row r="2" spans="1:11" ht="18.75" thickBot="1">
      <c r="A2" s="332" t="s">
        <v>838</v>
      </c>
      <c r="B2" s="332"/>
      <c r="C2" s="332"/>
      <c r="D2" s="332"/>
      <c r="E2" s="332"/>
      <c r="F2" s="332"/>
      <c r="G2" s="332"/>
      <c r="H2" s="332"/>
      <c r="I2" s="332"/>
      <c r="J2" s="357"/>
      <c r="K2" s="357"/>
    </row>
    <row r="3" spans="1:11" ht="51.75" thickBot="1">
      <c r="A3" s="215" t="s">
        <v>839</v>
      </c>
      <c r="B3" s="216" t="s">
        <v>840</v>
      </c>
      <c r="C3" s="358" t="s">
        <v>60</v>
      </c>
      <c r="D3" s="359"/>
      <c r="E3" s="359"/>
      <c r="F3" s="359"/>
      <c r="G3" s="360"/>
      <c r="H3" s="216" t="s">
        <v>124</v>
      </c>
      <c r="I3" s="216" t="s">
        <v>841</v>
      </c>
      <c r="J3" s="217" t="s">
        <v>842</v>
      </c>
      <c r="K3" s="218" t="s">
        <v>843</v>
      </c>
    </row>
    <row r="4" spans="1:11" ht="12">
      <c r="A4" s="361" t="s">
        <v>844</v>
      </c>
      <c r="B4" s="362"/>
      <c r="C4" s="362"/>
      <c r="D4" s="362"/>
      <c r="E4" s="362"/>
      <c r="F4" s="362"/>
      <c r="G4" s="362"/>
      <c r="H4" s="362"/>
      <c r="I4" s="362"/>
      <c r="J4" s="362"/>
      <c r="K4" s="363"/>
    </row>
    <row r="5" spans="1:11" ht="12">
      <c r="A5" s="364"/>
      <c r="B5" s="365"/>
      <c r="C5" s="365"/>
      <c r="D5" s="365"/>
      <c r="E5" s="365"/>
      <c r="F5" s="365"/>
      <c r="G5" s="365"/>
      <c r="H5" s="365"/>
      <c r="I5" s="365"/>
      <c r="J5" s="365"/>
      <c r="K5" s="366"/>
    </row>
    <row r="6" spans="1:11" ht="12">
      <c r="A6" s="364"/>
      <c r="B6" s="365"/>
      <c r="C6" s="365"/>
      <c r="D6" s="365"/>
      <c r="E6" s="365"/>
      <c r="F6" s="365"/>
      <c r="G6" s="365"/>
      <c r="H6" s="365"/>
      <c r="I6" s="365"/>
      <c r="J6" s="365"/>
      <c r="K6" s="366"/>
    </row>
    <row r="7" spans="1:11" ht="14.25">
      <c r="A7" s="219">
        <v>1</v>
      </c>
      <c r="B7" s="220">
        <v>183101121</v>
      </c>
      <c r="C7" s="337" t="s">
        <v>845</v>
      </c>
      <c r="D7" s="338"/>
      <c r="E7" s="338"/>
      <c r="F7" s="338"/>
      <c r="G7" s="339"/>
      <c r="H7" s="220">
        <v>1</v>
      </c>
      <c r="I7" s="220" t="s">
        <v>846</v>
      </c>
      <c r="J7" s="221">
        <v>0</v>
      </c>
      <c r="K7" s="222">
        <f>H7*J7</f>
        <v>0</v>
      </c>
    </row>
    <row r="8" spans="1:11" ht="12">
      <c r="A8" s="367">
        <v>2</v>
      </c>
      <c r="B8" s="369">
        <v>184102116</v>
      </c>
      <c r="C8" s="371" t="s">
        <v>847</v>
      </c>
      <c r="D8" s="372"/>
      <c r="E8" s="372"/>
      <c r="F8" s="372"/>
      <c r="G8" s="373"/>
      <c r="H8" s="377">
        <v>1</v>
      </c>
      <c r="I8" s="377" t="s">
        <v>846</v>
      </c>
      <c r="J8" s="350">
        <v>0</v>
      </c>
      <c r="K8" s="351">
        <f>H8*J8</f>
        <v>0</v>
      </c>
    </row>
    <row r="9" spans="1:11" ht="12">
      <c r="A9" s="368"/>
      <c r="B9" s="370"/>
      <c r="C9" s="374"/>
      <c r="D9" s="375"/>
      <c r="E9" s="375"/>
      <c r="F9" s="375"/>
      <c r="G9" s="376"/>
      <c r="H9" s="377"/>
      <c r="I9" s="377"/>
      <c r="J9" s="350"/>
      <c r="K9" s="351"/>
    </row>
    <row r="10" spans="1:11" ht="14.25">
      <c r="A10" s="219">
        <v>3</v>
      </c>
      <c r="B10" s="220">
        <v>184911421</v>
      </c>
      <c r="C10" s="337" t="s">
        <v>848</v>
      </c>
      <c r="D10" s="338"/>
      <c r="E10" s="338"/>
      <c r="F10" s="338"/>
      <c r="G10" s="339"/>
      <c r="H10" s="220">
        <v>93</v>
      </c>
      <c r="I10" s="220" t="s">
        <v>849</v>
      </c>
      <c r="J10" s="221">
        <v>0</v>
      </c>
      <c r="K10" s="222">
        <f aca="true" t="shared" si="0" ref="K10:K22">H10*J10</f>
        <v>0</v>
      </c>
    </row>
    <row r="11" spans="1:11" ht="12">
      <c r="A11" s="219">
        <v>4</v>
      </c>
      <c r="B11" s="220">
        <v>184215133</v>
      </c>
      <c r="C11" s="223" t="s">
        <v>850</v>
      </c>
      <c r="D11" s="224"/>
      <c r="E11" s="224"/>
      <c r="F11" s="224"/>
      <c r="G11" s="225"/>
      <c r="H11" s="220">
        <v>1</v>
      </c>
      <c r="I11" s="220" t="s">
        <v>846</v>
      </c>
      <c r="J11" s="221">
        <v>0</v>
      </c>
      <c r="K11" s="222">
        <f t="shared" si="0"/>
        <v>0</v>
      </c>
    </row>
    <row r="12" spans="1:11" ht="12">
      <c r="A12" s="219">
        <v>5</v>
      </c>
      <c r="B12" s="220">
        <v>185802114</v>
      </c>
      <c r="C12" s="226" t="s">
        <v>851</v>
      </c>
      <c r="D12" s="226"/>
      <c r="E12" s="226"/>
      <c r="F12" s="226"/>
      <c r="G12" s="226"/>
      <c r="H12" s="220">
        <v>0.013</v>
      </c>
      <c r="I12" s="220" t="s">
        <v>215</v>
      </c>
      <c r="J12" s="221">
        <v>0</v>
      </c>
      <c r="K12" s="222">
        <f t="shared" si="0"/>
        <v>0</v>
      </c>
    </row>
    <row r="13" spans="1:11" ht="14.25">
      <c r="A13" s="219">
        <v>6</v>
      </c>
      <c r="B13" s="220">
        <v>184501121</v>
      </c>
      <c r="C13" s="337" t="s">
        <v>852</v>
      </c>
      <c r="D13" s="338"/>
      <c r="E13" s="338"/>
      <c r="F13" s="338"/>
      <c r="G13" s="339"/>
      <c r="H13" s="220">
        <v>1</v>
      </c>
      <c r="I13" s="220" t="s">
        <v>849</v>
      </c>
      <c r="J13" s="221">
        <v>0</v>
      </c>
      <c r="K13" s="222">
        <f t="shared" si="0"/>
        <v>0</v>
      </c>
    </row>
    <row r="14" spans="1:11" ht="12">
      <c r="A14" s="227">
        <v>7</v>
      </c>
      <c r="B14" s="228">
        <v>184215412</v>
      </c>
      <c r="C14" s="352" t="s">
        <v>853</v>
      </c>
      <c r="D14" s="353"/>
      <c r="E14" s="353"/>
      <c r="F14" s="353"/>
      <c r="G14" s="354"/>
      <c r="H14" s="228">
        <v>1</v>
      </c>
      <c r="I14" s="228" t="s">
        <v>846</v>
      </c>
      <c r="J14" s="229">
        <v>0</v>
      </c>
      <c r="K14" s="230">
        <f t="shared" si="0"/>
        <v>0</v>
      </c>
    </row>
    <row r="15" spans="1:11" ht="14.25">
      <c r="A15" s="219">
        <v>8</v>
      </c>
      <c r="B15" s="220">
        <v>183101111</v>
      </c>
      <c r="C15" s="349" t="s">
        <v>854</v>
      </c>
      <c r="D15" s="349"/>
      <c r="E15" s="349"/>
      <c r="F15" s="349"/>
      <c r="G15" s="349"/>
      <c r="H15" s="220">
        <v>460</v>
      </c>
      <c r="I15" s="220" t="s">
        <v>846</v>
      </c>
      <c r="J15" s="221">
        <v>0</v>
      </c>
      <c r="K15" s="222">
        <f t="shared" si="0"/>
        <v>0</v>
      </c>
    </row>
    <row r="16" spans="1:11" ht="12">
      <c r="A16" s="219">
        <v>9</v>
      </c>
      <c r="B16" s="220">
        <v>184102111</v>
      </c>
      <c r="C16" s="349" t="s">
        <v>855</v>
      </c>
      <c r="D16" s="349"/>
      <c r="E16" s="349"/>
      <c r="F16" s="349"/>
      <c r="G16" s="349"/>
      <c r="H16" s="220">
        <v>460</v>
      </c>
      <c r="I16" s="220" t="s">
        <v>846</v>
      </c>
      <c r="J16" s="221">
        <v>0</v>
      </c>
      <c r="K16" s="222">
        <f t="shared" si="0"/>
        <v>0</v>
      </c>
    </row>
    <row r="17" spans="1:11" ht="14.25">
      <c r="A17" s="219">
        <v>10</v>
      </c>
      <c r="B17" s="220">
        <v>183205111</v>
      </c>
      <c r="C17" s="349" t="s">
        <v>856</v>
      </c>
      <c r="D17" s="349"/>
      <c r="E17" s="349"/>
      <c r="F17" s="349"/>
      <c r="G17" s="349"/>
      <c r="H17" s="220">
        <v>92</v>
      </c>
      <c r="I17" s="220" t="s">
        <v>849</v>
      </c>
      <c r="J17" s="221">
        <v>0</v>
      </c>
      <c r="K17" s="222">
        <f t="shared" si="0"/>
        <v>0</v>
      </c>
    </row>
    <row r="18" spans="1:11" ht="12">
      <c r="A18" s="219">
        <v>11</v>
      </c>
      <c r="B18" s="220" t="s">
        <v>857</v>
      </c>
      <c r="C18" s="337" t="s">
        <v>858</v>
      </c>
      <c r="D18" s="338"/>
      <c r="E18" s="338"/>
      <c r="F18" s="338"/>
      <c r="G18" s="339"/>
      <c r="H18" s="231">
        <v>1</v>
      </c>
      <c r="I18" s="220" t="s">
        <v>846</v>
      </c>
      <c r="J18" s="232">
        <v>0</v>
      </c>
      <c r="K18" s="233">
        <f t="shared" si="0"/>
        <v>0</v>
      </c>
    </row>
    <row r="19" spans="1:11" ht="14.25">
      <c r="A19" s="219">
        <v>12</v>
      </c>
      <c r="B19" s="220">
        <v>184802111</v>
      </c>
      <c r="C19" s="349" t="s">
        <v>859</v>
      </c>
      <c r="D19" s="349"/>
      <c r="E19" s="349"/>
      <c r="F19" s="349"/>
      <c r="G19" s="349"/>
      <c r="H19" s="220">
        <v>252</v>
      </c>
      <c r="I19" s="220" t="s">
        <v>849</v>
      </c>
      <c r="J19" s="221">
        <v>0</v>
      </c>
      <c r="K19" s="222">
        <f>H19*J19</f>
        <v>0</v>
      </c>
    </row>
    <row r="20" spans="1:11" ht="14.25">
      <c r="A20" s="219">
        <v>13</v>
      </c>
      <c r="B20" s="220">
        <v>181411131</v>
      </c>
      <c r="C20" s="349" t="s">
        <v>860</v>
      </c>
      <c r="D20" s="349"/>
      <c r="E20" s="349"/>
      <c r="F20" s="349"/>
      <c r="G20" s="349"/>
      <c r="H20" s="220">
        <v>34</v>
      </c>
      <c r="I20" s="220" t="s">
        <v>849</v>
      </c>
      <c r="J20" s="221">
        <v>0</v>
      </c>
      <c r="K20" s="222">
        <f t="shared" si="0"/>
        <v>0</v>
      </c>
    </row>
    <row r="21" spans="1:11" ht="14.25">
      <c r="A21" s="219">
        <v>14</v>
      </c>
      <c r="B21" s="220">
        <v>181151311</v>
      </c>
      <c r="C21" s="349" t="s">
        <v>861</v>
      </c>
      <c r="D21" s="349"/>
      <c r="E21" s="349"/>
      <c r="F21" s="349"/>
      <c r="G21" s="349"/>
      <c r="H21" s="220">
        <v>126</v>
      </c>
      <c r="I21" s="220" t="s">
        <v>849</v>
      </c>
      <c r="J21" s="221">
        <v>0</v>
      </c>
      <c r="K21" s="222">
        <f t="shared" si="0"/>
        <v>0</v>
      </c>
    </row>
    <row r="22" spans="1:11" ht="12" thickBot="1">
      <c r="A22" s="219">
        <v>15</v>
      </c>
      <c r="B22" s="220">
        <v>184806111</v>
      </c>
      <c r="C22" s="337" t="s">
        <v>862</v>
      </c>
      <c r="D22" s="338"/>
      <c r="E22" s="338"/>
      <c r="F22" s="338"/>
      <c r="G22" s="339"/>
      <c r="H22" s="220">
        <v>1</v>
      </c>
      <c r="I22" s="220" t="s">
        <v>846</v>
      </c>
      <c r="J22" s="221">
        <v>0</v>
      </c>
      <c r="K22" s="222">
        <f t="shared" si="0"/>
        <v>0</v>
      </c>
    </row>
    <row r="23" spans="1:11" ht="13.5" thickBot="1">
      <c r="A23" s="343" t="s">
        <v>863</v>
      </c>
      <c r="B23" s="344"/>
      <c r="C23" s="344"/>
      <c r="D23" s="344"/>
      <c r="E23" s="344"/>
      <c r="F23" s="344"/>
      <c r="G23" s="345"/>
      <c r="H23" s="234"/>
      <c r="I23" s="234"/>
      <c r="J23" s="234"/>
      <c r="K23" s="235">
        <f>SUM(K7:K22)</f>
        <v>0</v>
      </c>
    </row>
    <row r="24" spans="1:11" ht="12.75">
      <c r="A24" s="236"/>
      <c r="B24" s="236"/>
      <c r="C24" s="236"/>
      <c r="D24" s="236"/>
      <c r="E24" s="236"/>
      <c r="F24" s="236"/>
      <c r="G24" s="236"/>
      <c r="H24" s="237"/>
      <c r="I24" s="237"/>
      <c r="J24" s="237"/>
      <c r="K24" s="238"/>
    </row>
    <row r="25" spans="1:11" ht="18">
      <c r="A25" s="332" t="s">
        <v>864</v>
      </c>
      <c r="B25" s="332"/>
      <c r="C25" s="332"/>
      <c r="D25" s="332"/>
      <c r="E25" s="332"/>
      <c r="F25" s="332"/>
      <c r="G25" s="332"/>
      <c r="H25" s="332"/>
      <c r="I25" s="332"/>
      <c r="J25" s="332"/>
      <c r="K25" s="332"/>
    </row>
    <row r="26" spans="1:11" ht="12" thickBot="1">
      <c r="A26" s="239"/>
      <c r="B26" s="239"/>
      <c r="C26" s="239"/>
      <c r="D26" s="239"/>
      <c r="E26" s="239"/>
      <c r="F26" s="239"/>
      <c r="G26" s="239"/>
      <c r="H26" s="239"/>
      <c r="I26" s="239"/>
      <c r="J26" s="239"/>
      <c r="K26" s="239"/>
    </row>
    <row r="27" spans="1:11" ht="16.5" thickBot="1">
      <c r="A27" s="346" t="s">
        <v>832</v>
      </c>
      <c r="B27" s="347"/>
      <c r="C27" s="347"/>
      <c r="D27" s="347"/>
      <c r="E27" s="347"/>
      <c r="F27" s="347"/>
      <c r="G27" s="347"/>
      <c r="H27" s="347"/>
      <c r="I27" s="347"/>
      <c r="J27" s="347"/>
      <c r="K27" s="348"/>
    </row>
    <row r="28" spans="1:11" ht="39" thickBot="1">
      <c r="A28" s="215" t="s">
        <v>839</v>
      </c>
      <c r="B28" s="240" t="s">
        <v>60</v>
      </c>
      <c r="C28" s="241"/>
      <c r="D28" s="241"/>
      <c r="E28" s="241"/>
      <c r="F28" s="241"/>
      <c r="G28" s="242"/>
      <c r="H28" s="216" t="s">
        <v>124</v>
      </c>
      <c r="I28" s="216" t="s">
        <v>841</v>
      </c>
      <c r="J28" s="217" t="s">
        <v>842</v>
      </c>
      <c r="K28" s="218" t="s">
        <v>843</v>
      </c>
    </row>
    <row r="29" spans="1:11" ht="12">
      <c r="A29" s="219">
        <v>1</v>
      </c>
      <c r="B29" s="337" t="s">
        <v>865</v>
      </c>
      <c r="C29" s="338"/>
      <c r="D29" s="338"/>
      <c r="E29" s="338"/>
      <c r="F29" s="338"/>
      <c r="G29" s="339"/>
      <c r="H29" s="220">
        <v>1</v>
      </c>
      <c r="I29" s="220" t="s">
        <v>846</v>
      </c>
      <c r="J29" s="221">
        <v>0</v>
      </c>
      <c r="K29" s="222">
        <f>H29*J29</f>
        <v>0</v>
      </c>
    </row>
    <row r="30" spans="1:11" ht="12">
      <c r="A30" s="219">
        <v>2</v>
      </c>
      <c r="B30" s="337" t="s">
        <v>866</v>
      </c>
      <c r="C30" s="338"/>
      <c r="D30" s="338"/>
      <c r="E30" s="338"/>
      <c r="F30" s="338"/>
      <c r="G30" s="339"/>
      <c r="H30" s="220">
        <v>330</v>
      </c>
      <c r="I30" s="220" t="s">
        <v>846</v>
      </c>
      <c r="J30" s="221">
        <v>0</v>
      </c>
      <c r="K30" s="222">
        <f>H30*J30</f>
        <v>0</v>
      </c>
    </row>
    <row r="31" spans="1:11" ht="12">
      <c r="A31" s="219">
        <v>3</v>
      </c>
      <c r="B31" s="337" t="s">
        <v>867</v>
      </c>
      <c r="C31" s="338"/>
      <c r="D31" s="338"/>
      <c r="E31" s="338"/>
      <c r="F31" s="338"/>
      <c r="G31" s="339"/>
      <c r="H31" s="220">
        <v>130</v>
      </c>
      <c r="I31" s="220" t="s">
        <v>846</v>
      </c>
      <c r="J31" s="221">
        <v>0</v>
      </c>
      <c r="K31" s="222">
        <f>H31*J31</f>
        <v>0</v>
      </c>
    </row>
    <row r="32" spans="1:11" ht="12">
      <c r="A32" s="243"/>
      <c r="B32" s="323" t="s">
        <v>832</v>
      </c>
      <c r="C32" s="324"/>
      <c r="D32" s="324"/>
      <c r="E32" s="324"/>
      <c r="F32" s="324"/>
      <c r="G32" s="325"/>
      <c r="H32" s="220"/>
      <c r="I32" s="220"/>
      <c r="J32" s="221"/>
      <c r="K32" s="222">
        <f>SUM(K29:K31)</f>
        <v>0</v>
      </c>
    </row>
    <row r="33" spans="1:11" ht="12" thickBot="1">
      <c r="A33" s="244"/>
      <c r="B33" s="326" t="s">
        <v>868</v>
      </c>
      <c r="C33" s="327"/>
      <c r="D33" s="327"/>
      <c r="E33" s="327"/>
      <c r="F33" s="327"/>
      <c r="G33" s="328"/>
      <c r="H33" s="245"/>
      <c r="I33" s="245"/>
      <c r="J33" s="246"/>
      <c r="K33" s="247">
        <v>0</v>
      </c>
    </row>
    <row r="34" spans="1:11" ht="13.5" thickBot="1">
      <c r="A34" s="248"/>
      <c r="B34" s="329" t="s">
        <v>869</v>
      </c>
      <c r="C34" s="330"/>
      <c r="D34" s="330"/>
      <c r="E34" s="330"/>
      <c r="F34" s="330"/>
      <c r="G34" s="331"/>
      <c r="H34" s="249"/>
      <c r="I34" s="249"/>
      <c r="J34" s="250"/>
      <c r="K34" s="251">
        <f>SUM(K32:K33)</f>
        <v>0</v>
      </c>
    </row>
    <row r="35" spans="1:11" ht="13.5" thickBot="1">
      <c r="A35" s="252"/>
      <c r="B35" s="253"/>
      <c r="C35" s="253"/>
      <c r="D35" s="253"/>
      <c r="E35" s="253"/>
      <c r="F35" s="253"/>
      <c r="G35" s="253"/>
      <c r="H35" s="254"/>
      <c r="I35" s="254"/>
      <c r="J35" s="255"/>
      <c r="K35" s="256"/>
    </row>
    <row r="36" spans="1:11" ht="16.5" thickBot="1">
      <c r="A36" s="257" t="s">
        <v>835</v>
      </c>
      <c r="B36" s="258"/>
      <c r="C36" s="259"/>
      <c r="D36" s="260"/>
      <c r="E36" s="260"/>
      <c r="F36" s="260"/>
      <c r="G36" s="260"/>
      <c r="H36" s="261"/>
      <c r="I36" s="261"/>
      <c r="J36" s="262"/>
      <c r="K36" s="263"/>
    </row>
    <row r="37" spans="1:11" ht="39" thickBot="1">
      <c r="A37" s="215" t="s">
        <v>839</v>
      </c>
      <c r="B37" s="240" t="s">
        <v>60</v>
      </c>
      <c r="C37" s="241"/>
      <c r="D37" s="241"/>
      <c r="E37" s="241"/>
      <c r="F37" s="241"/>
      <c r="G37" s="242"/>
      <c r="H37" s="216" t="s">
        <v>124</v>
      </c>
      <c r="I37" s="216" t="s">
        <v>841</v>
      </c>
      <c r="J37" s="217" t="s">
        <v>842</v>
      </c>
      <c r="K37" s="218" t="s">
        <v>843</v>
      </c>
    </row>
    <row r="38" spans="1:11" ht="12">
      <c r="A38" s="264">
        <v>1</v>
      </c>
      <c r="B38" s="340" t="s">
        <v>870</v>
      </c>
      <c r="C38" s="341"/>
      <c r="D38" s="341"/>
      <c r="E38" s="341"/>
      <c r="F38" s="341"/>
      <c r="G38" s="342"/>
      <c r="H38" s="265">
        <v>3</v>
      </c>
      <c r="I38" s="265" t="s">
        <v>846</v>
      </c>
      <c r="J38" s="266">
        <v>0</v>
      </c>
      <c r="K38" s="267">
        <f aca="true" t="shared" si="1" ref="K38:K44">H38*J38</f>
        <v>0</v>
      </c>
    </row>
    <row r="39" spans="1:11" ht="12">
      <c r="A39" s="219">
        <v>2</v>
      </c>
      <c r="B39" s="323" t="s">
        <v>871</v>
      </c>
      <c r="C39" s="324"/>
      <c r="D39" s="324"/>
      <c r="E39" s="324"/>
      <c r="F39" s="324"/>
      <c r="G39" s="325"/>
      <c r="H39" s="220">
        <v>3</v>
      </c>
      <c r="I39" s="220" t="s">
        <v>846</v>
      </c>
      <c r="J39" s="221">
        <v>0</v>
      </c>
      <c r="K39" s="222">
        <f t="shared" si="1"/>
        <v>0</v>
      </c>
    </row>
    <row r="40" spans="1:11" ht="12">
      <c r="A40" s="219">
        <v>3</v>
      </c>
      <c r="B40" s="323" t="s">
        <v>872</v>
      </c>
      <c r="C40" s="324"/>
      <c r="D40" s="324"/>
      <c r="E40" s="324"/>
      <c r="F40" s="324"/>
      <c r="G40" s="325"/>
      <c r="H40" s="220">
        <v>3</v>
      </c>
      <c r="I40" s="220" t="s">
        <v>846</v>
      </c>
      <c r="J40" s="221">
        <v>0</v>
      </c>
      <c r="K40" s="222">
        <f t="shared" si="1"/>
        <v>0</v>
      </c>
    </row>
    <row r="41" spans="1:11" ht="12">
      <c r="A41" s="219">
        <v>4</v>
      </c>
      <c r="B41" s="323" t="s">
        <v>873</v>
      </c>
      <c r="C41" s="324"/>
      <c r="D41" s="324"/>
      <c r="E41" s="324"/>
      <c r="F41" s="324"/>
      <c r="G41" s="325"/>
      <c r="H41" s="220">
        <v>3</v>
      </c>
      <c r="I41" s="220" t="s">
        <v>247</v>
      </c>
      <c r="J41" s="221">
        <v>0</v>
      </c>
      <c r="K41" s="222">
        <f t="shared" si="1"/>
        <v>0</v>
      </c>
    </row>
    <row r="42" spans="1:11" ht="12">
      <c r="A42" s="219">
        <v>5</v>
      </c>
      <c r="B42" s="323" t="s">
        <v>874</v>
      </c>
      <c r="C42" s="324"/>
      <c r="D42" s="324"/>
      <c r="E42" s="324"/>
      <c r="F42" s="324"/>
      <c r="G42" s="325"/>
      <c r="H42" s="220">
        <v>0.5</v>
      </c>
      <c r="I42" s="220" t="s">
        <v>540</v>
      </c>
      <c r="J42" s="221">
        <v>0</v>
      </c>
      <c r="K42" s="222">
        <f t="shared" si="1"/>
        <v>0</v>
      </c>
    </row>
    <row r="43" spans="1:11" ht="12">
      <c r="A43" s="219">
        <v>6</v>
      </c>
      <c r="B43" s="323" t="s">
        <v>875</v>
      </c>
      <c r="C43" s="324"/>
      <c r="D43" s="324"/>
      <c r="E43" s="324"/>
      <c r="F43" s="324"/>
      <c r="G43" s="325"/>
      <c r="H43" s="220">
        <v>463</v>
      </c>
      <c r="I43" s="220" t="s">
        <v>846</v>
      </c>
      <c r="J43" s="221">
        <v>0</v>
      </c>
      <c r="K43" s="222">
        <f t="shared" si="1"/>
        <v>0</v>
      </c>
    </row>
    <row r="44" spans="1:11" ht="14.25">
      <c r="A44" s="219">
        <v>7</v>
      </c>
      <c r="B44" s="323" t="s">
        <v>876</v>
      </c>
      <c r="C44" s="324"/>
      <c r="D44" s="324"/>
      <c r="E44" s="324"/>
      <c r="F44" s="324"/>
      <c r="G44" s="325"/>
      <c r="H44" s="220">
        <v>9</v>
      </c>
      <c r="I44" s="220" t="s">
        <v>877</v>
      </c>
      <c r="J44" s="221">
        <v>0</v>
      </c>
      <c r="K44" s="222">
        <f t="shared" si="1"/>
        <v>0</v>
      </c>
    </row>
    <row r="45" spans="1:11" ht="12">
      <c r="A45" s="219">
        <v>8</v>
      </c>
      <c r="B45" s="323" t="s">
        <v>878</v>
      </c>
      <c r="C45" s="324"/>
      <c r="D45" s="324"/>
      <c r="E45" s="324"/>
      <c r="F45" s="324"/>
      <c r="G45" s="325"/>
      <c r="H45" s="220">
        <v>0.5</v>
      </c>
      <c r="I45" s="220" t="s">
        <v>846</v>
      </c>
      <c r="J45" s="221">
        <v>0</v>
      </c>
      <c r="K45" s="222">
        <f>H45*J45</f>
        <v>0</v>
      </c>
    </row>
    <row r="46" spans="1:11" ht="12">
      <c r="A46" s="268"/>
      <c r="B46" s="323" t="s">
        <v>835</v>
      </c>
      <c r="C46" s="324"/>
      <c r="D46" s="324"/>
      <c r="E46" s="324"/>
      <c r="F46" s="324"/>
      <c r="G46" s="325"/>
      <c r="H46" s="220"/>
      <c r="I46" s="220"/>
      <c r="J46" s="221"/>
      <c r="K46" s="222">
        <f>SUM(K38:K45)</f>
        <v>0</v>
      </c>
    </row>
    <row r="47" spans="1:11" ht="12" thickBot="1">
      <c r="A47" s="244"/>
      <c r="B47" s="326" t="s">
        <v>879</v>
      </c>
      <c r="C47" s="327"/>
      <c r="D47" s="327"/>
      <c r="E47" s="327"/>
      <c r="F47" s="327"/>
      <c r="G47" s="328"/>
      <c r="H47" s="245"/>
      <c r="I47" s="245"/>
      <c r="J47" s="246"/>
      <c r="K47" s="247">
        <v>0</v>
      </c>
    </row>
    <row r="48" spans="1:11" ht="13.5" thickBot="1">
      <c r="A48" s="248"/>
      <c r="B48" s="329" t="s">
        <v>880</v>
      </c>
      <c r="C48" s="330"/>
      <c r="D48" s="330"/>
      <c r="E48" s="330"/>
      <c r="F48" s="330"/>
      <c r="G48" s="331"/>
      <c r="H48" s="249"/>
      <c r="I48" s="249"/>
      <c r="J48" s="250"/>
      <c r="K48" s="251">
        <f>SUM(K46:K47)</f>
        <v>0</v>
      </c>
    </row>
    <row r="49" spans="1:11" ht="12.75">
      <c r="A49" s="252"/>
      <c r="B49" s="253"/>
      <c r="C49" s="253"/>
      <c r="D49" s="253"/>
      <c r="E49" s="253"/>
      <c r="F49" s="253"/>
      <c r="G49" s="253"/>
      <c r="H49" s="254"/>
      <c r="I49" s="254"/>
      <c r="J49" s="255"/>
      <c r="K49" s="269"/>
    </row>
    <row r="50" spans="1:11" ht="18">
      <c r="A50" s="332" t="s">
        <v>881</v>
      </c>
      <c r="B50" s="332"/>
      <c r="C50" s="332"/>
      <c r="D50" s="332"/>
      <c r="E50" s="332"/>
      <c r="F50" s="332"/>
      <c r="G50" s="332"/>
      <c r="H50" s="332"/>
      <c r="I50" s="332"/>
      <c r="J50" s="332"/>
      <c r="K50" s="332"/>
    </row>
    <row r="51" spans="1:11" ht="12" thickBot="1">
      <c r="A51" s="239"/>
      <c r="B51" s="270"/>
      <c r="C51" s="239"/>
      <c r="D51" s="239"/>
      <c r="E51" s="239"/>
      <c r="F51" s="239"/>
      <c r="G51" s="239"/>
      <c r="H51" s="270"/>
      <c r="I51" s="270"/>
      <c r="J51" s="271"/>
      <c r="K51" s="271"/>
    </row>
    <row r="52" spans="1:11" ht="13.5" thickBot="1">
      <c r="A52" s="333" t="s">
        <v>844</v>
      </c>
      <c r="B52" s="334"/>
      <c r="C52" s="334"/>
      <c r="D52" s="334"/>
      <c r="E52" s="334"/>
      <c r="F52" s="334"/>
      <c r="G52" s="334"/>
      <c r="H52" s="272"/>
      <c r="I52" s="272"/>
      <c r="J52" s="273"/>
      <c r="K52" s="235">
        <v>0</v>
      </c>
    </row>
    <row r="53" spans="1:11" ht="13.5" thickBot="1">
      <c r="A53" s="335" t="s">
        <v>830</v>
      </c>
      <c r="B53" s="336"/>
      <c r="C53" s="336"/>
      <c r="D53" s="336"/>
      <c r="E53" s="336"/>
      <c r="F53" s="336"/>
      <c r="G53" s="336"/>
      <c r="H53" s="274"/>
      <c r="I53" s="274"/>
      <c r="J53" s="275"/>
      <c r="K53" s="276">
        <f>K34+K48</f>
        <v>0</v>
      </c>
    </row>
    <row r="54" spans="1:11" ht="16.5" thickBot="1">
      <c r="A54" s="277" t="s">
        <v>882</v>
      </c>
      <c r="B54" s="278"/>
      <c r="C54" s="278"/>
      <c r="D54" s="278"/>
      <c r="E54" s="278"/>
      <c r="F54" s="278"/>
      <c r="G54" s="278"/>
      <c r="H54" s="278"/>
      <c r="I54" s="278"/>
      <c r="J54" s="278"/>
      <c r="K54" s="279">
        <f>SUM(K52:K53)</f>
        <v>0</v>
      </c>
    </row>
  </sheetData>
  <mergeCells count="46">
    <mergeCell ref="A8:A9"/>
    <mergeCell ref="B8:B9"/>
    <mergeCell ref="C8:G9"/>
    <mergeCell ref="H8:H9"/>
    <mergeCell ref="I8:I9"/>
    <mergeCell ref="A1:K1"/>
    <mergeCell ref="A2:K2"/>
    <mergeCell ref="C3:G3"/>
    <mergeCell ref="A4:K6"/>
    <mergeCell ref="C7:G7"/>
    <mergeCell ref="C21:G21"/>
    <mergeCell ref="J8:J9"/>
    <mergeCell ref="K8:K9"/>
    <mergeCell ref="C10:G10"/>
    <mergeCell ref="C13:G13"/>
    <mergeCell ref="C14:G14"/>
    <mergeCell ref="C15:G15"/>
    <mergeCell ref="C16:G16"/>
    <mergeCell ref="C17:G17"/>
    <mergeCell ref="C18:G18"/>
    <mergeCell ref="C19:G19"/>
    <mergeCell ref="C20:G20"/>
    <mergeCell ref="B39:G39"/>
    <mergeCell ref="C22:G22"/>
    <mergeCell ref="A23:G23"/>
    <mergeCell ref="A25:K25"/>
    <mergeCell ref="A27:K27"/>
    <mergeCell ref="B29:G29"/>
    <mergeCell ref="B30:G30"/>
    <mergeCell ref="B31:G31"/>
    <mergeCell ref="B32:G32"/>
    <mergeCell ref="B33:G33"/>
    <mergeCell ref="B34:G34"/>
    <mergeCell ref="B38:G38"/>
    <mergeCell ref="A53:G53"/>
    <mergeCell ref="B40:G40"/>
    <mergeCell ref="B41:G41"/>
    <mergeCell ref="B42:G42"/>
    <mergeCell ref="B43:G43"/>
    <mergeCell ref="B44:G44"/>
    <mergeCell ref="B45:G45"/>
    <mergeCell ref="B46:G46"/>
    <mergeCell ref="B47:G47"/>
    <mergeCell ref="B48:G48"/>
    <mergeCell ref="A50:K50"/>
    <mergeCell ref="A52:G52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Deamon</dc:creator>
  <cp:keywords/>
  <dc:description/>
  <cp:lastModifiedBy>Staněk</cp:lastModifiedBy>
  <dcterms:created xsi:type="dcterms:W3CDTF">2020-02-02T13:20:25Z</dcterms:created>
  <dcterms:modified xsi:type="dcterms:W3CDTF">2020-05-13T14:31:13Z</dcterms:modified>
  <cp:category/>
  <cp:version/>
  <cp:contentType/>
  <cp:contentStatus/>
</cp:coreProperties>
</file>