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790" activeTab="1"/>
  </bookViews>
  <sheets>
    <sheet name="Rekapitulace" sheetId="1" r:id="rId1"/>
    <sheet name="05450002 - Varna - náhrad..." sheetId="2" r:id="rId2"/>
  </sheets>
  <definedNames>
    <definedName name="_xlnm._FilterDatabase" localSheetId="1" hidden="1">'05450002 - Varna - náhrad...'!$C$132:$K$210</definedName>
    <definedName name="_xlnm.Print_Area" localSheetId="1">'05450002 - Varna - náhrad...'!$C$4:$J$76,'05450002 - Varna - náhrad...'!$C$82:$J$114,'05450002 - Varna - náhrad...'!$C$120:$K$210</definedName>
    <definedName name="_xlnm.Print_Area" localSheetId="0">'Rekapitulace'!$D$4:$AO$76,'Rekapitulace'!$C$82:$AQ$96</definedName>
    <definedName name="_xlnm.Print_Titles" localSheetId="0">'Rekapitulace'!$92:$92</definedName>
    <definedName name="_xlnm.Print_Titles" localSheetId="1">'05450002 - Varna - náhrad...'!$132:$132</definedName>
  </definedNames>
  <calcPr calcId="191029"/>
  <extLst/>
</workbook>
</file>

<file path=xl/sharedStrings.xml><?xml version="1.0" encoding="utf-8"?>
<sst xmlns="http://schemas.openxmlformats.org/spreadsheetml/2006/main" count="1114" uniqueCount="265">
  <si>
    <t>Export Komplet</t>
  </si>
  <si>
    <t/>
  </si>
  <si>
    <t>2.0</t>
  </si>
  <si>
    <t>ZAMOK</t>
  </si>
  <si>
    <t>False</t>
  </si>
  <si>
    <t>{17a04d91-8734-4a4b-a8eb-f04c5bb48429}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</si>
  <si>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</si>
  <si>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</si>
  <si>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</si>
  <si>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</si>
  <si>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</si>
  <si>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</si>
  <si>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</si>
  <si>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</si>
  <si>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05450000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</si>
  <si>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</si>
  <si>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</si>
  <si>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Menza UP Olomouc - Varna - náhrada dvojice kotlů třemi kotly 300L</t>
  </si>
  <si>
    <t>KSO:</t>
  </si>
  <si>
    <t>CC-CZ:</t>
  </si>
  <si>
    <t>Místo:</t>
  </si>
  <si>
    <t>Olomouc</t>
  </si>
  <si>
    <t>Datum:</t>
  </si>
  <si>
    <t>20. 3. 2023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</si>
  <si>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</si>
  <si>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</si>
  <si>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</si>
  <si>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</si>
  <si>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</si>
  <si>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</si>
  <si>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</si>
  <si>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</si>
  <si>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</si>
  <si>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</si>
  <si>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</si>
  <si>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</si>
  <si>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</si>
  <si>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</si>
  <si>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</si>
  <si>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</si>
  <si>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</si>
  <si>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</si>
  <si>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</si>
  <si>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</si>
  <si>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</si>
  <si>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</si>
  <si>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</si>
  <si>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</si>
  <si>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</si>
  <si>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</si>
  <si>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</si>
  <si>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</si>
  <si>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</si>
  <si>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</si>
  <si>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</si>
  <si>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</si>
  <si>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</si>
  <si>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</si>
  <si>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</si>
  <si>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</si>
  <si>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</si>
  <si>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</si>
  <si>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</si>
  <si>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</si>
  <si>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</si>
  <si>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</si>
  <si>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</si>
  <si>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</si>
  <si>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</si>
  <si>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</si>
  <si>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</si>
  <si>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</si>
  <si>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</si>
  <si>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</si>
  <si>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</si>
  <si>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</si>
  <si>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</si>
  <si>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</si>
  <si>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</si>
  <si>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05450002</t>
  </si>
  <si>
    <t>Varna - náhrada dvojice kotlů třemi kotly 300L</t>
  </si>
  <si>
    <t>STA</t>
  </si>
  <si>
    <t>1</t>
  </si>
  <si>
    <t>{ee9c021a-4ee3-462b-a242-1e983fd11568}</t>
  </si>
  <si>
    <t>2</t>
  </si>
  <si>
    <t>KRYCÍ LIST SOUPISU PRACÍ</t>
  </si>
  <si>
    <t>Objekt:</t>
  </si>
  <si>
    <t>05450002 - Varna - náhrada dvojice kotlů třemi kotly 300L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</si>
  <si>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</si>
  <si>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</si>
  <si>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</si>
  <si>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</si>
  <si>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</si>
  <si>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</si>
  <si>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</si>
  <si>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PSV - Práce a dodávky PSV</t>
  </si>
  <si>
    <t xml:space="preserve">    722 - Zdravotechnika - vnitřní vodovod</t>
  </si>
  <si>
    <t xml:space="preserve">    730 - Ústřední vytápění</t>
  </si>
  <si>
    <t xml:space="preserve">    791 - Zařízení velkokuchyní</t>
  </si>
  <si>
    <t>M - Práce a dodávky M</t>
  </si>
  <si>
    <t xml:space="preserve">    21-M - Elektromontáže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</si>
  <si>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</si>
  <si>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</si>
  <si>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</si>
  <si>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</si>
  <si>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</si>
  <si>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</si>
  <si>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</si>
  <si>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</si>
  <si>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</si>
  <si>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</si>
  <si>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</si>
  <si>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</si>
  <si>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</si>
  <si>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</si>
  <si>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</si>
  <si>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</si>
  <si>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</si>
  <si>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</si>
  <si>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</si>
  <si>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</si>
  <si>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</si>
  <si>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</si>
  <si>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</si>
  <si>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</si>
  <si>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</si>
  <si>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</si>
  <si>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</si>
  <si>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722</t>
  </si>
  <si>
    <t>Zdravotechnika - vnitřní vodovod</t>
  </si>
  <si>
    <t>K</t>
  </si>
  <si>
    <t>722130821</t>
  </si>
  <si>
    <t>Demontáž spoje na závit šroubení G 6/4</t>
  </si>
  <si>
    <t>kus</t>
  </si>
  <si>
    <t>CS ÚRS 2019 01</t>
  </si>
  <si>
    <t>16</t>
  </si>
  <si>
    <t>-656836905</t>
  </si>
  <si>
    <t>VV</t>
  </si>
  <si>
    <t>"voda S" 1</t>
  </si>
  <si>
    <t>"voda T" 1</t>
  </si>
  <si>
    <t>Součet</t>
  </si>
  <si>
    <t>4</t>
  </si>
  <si>
    <t>722130991</t>
  </si>
  <si>
    <t>Potrubí pozinkované závitové vsazení odbočky do potrubí oboustranná svěrná spojka DN 20 / G 1/2</t>
  </si>
  <si>
    <t>227896993</t>
  </si>
  <si>
    <t>3</t>
  </si>
  <si>
    <t>722220861</t>
  </si>
  <si>
    <t>Demontáž armatur závitových se dvěma závity G do 3/4</t>
  </si>
  <si>
    <t>1818862474</t>
  </si>
  <si>
    <t>"kotel č.1 a č.2"</t>
  </si>
  <si>
    <t>"voda S" 2</t>
  </si>
  <si>
    <t>"voda T" 2</t>
  </si>
  <si>
    <t>722230101</t>
  </si>
  <si>
    <t>Ventil přímý G 1/2 se dvěma závity</t>
  </si>
  <si>
    <t>1934913982</t>
  </si>
  <si>
    <t>"pro kotel č.1 a č.2"</t>
  </si>
  <si>
    <t>"pro kotel č.3</t>
  </si>
  <si>
    <t>5</t>
  </si>
  <si>
    <t>722-001</t>
  </si>
  <si>
    <t>D+MTŽ dopojovacích typových pancéřových trubek 1/2, l=1,5m</t>
  </si>
  <si>
    <t>1685773444</t>
  </si>
  <si>
    <t>6</t>
  </si>
  <si>
    <t>722-002</t>
  </si>
  <si>
    <t>Drobný pomocný materiál</t>
  </si>
  <si>
    <t>soub.</t>
  </si>
  <si>
    <t>972102319</t>
  </si>
  <si>
    <t>7</t>
  </si>
  <si>
    <t>998722202</t>
  </si>
  <si>
    <t>Přesun hmot procentní pro vnitřní vodovod v objektech v do 12 m</t>
  </si>
  <si>
    <t>%</t>
  </si>
  <si>
    <t>-1709470517</t>
  </si>
  <si>
    <t>730</t>
  </si>
  <si>
    <t>Ústřední vytápění</t>
  </si>
  <si>
    <t>791</t>
  </si>
  <si>
    <t>Zařízení velkokuchyní</t>
  </si>
  <si>
    <t>8</t>
  </si>
  <si>
    <t>791-001</t>
  </si>
  <si>
    <t>DMTŽ varného kotle s elektrickým ohřevem, objem300L</t>
  </si>
  <si>
    <t>-136886202</t>
  </si>
  <si>
    <t>9</t>
  </si>
  <si>
    <t>791-002</t>
  </si>
  <si>
    <t>D+MTŽ varného kotle s elektrickým ohřevem,objem využitelný 300L, hrubý objem 335L,doba ohřevu 300L z 20st.C na 90st.C za 67min,max.příkon 36kW,400V,ochrana IP42,vložka kotle hranatá,vypoušť. 2ks kolových výtok.ventilů,teplota páry 111st.C, max tlak 0,5bar</t>
  </si>
  <si>
    <t>1855707951</t>
  </si>
  <si>
    <t>10</t>
  </si>
  <si>
    <t>791-002a</t>
  </si>
  <si>
    <t>Zprovoznění kotle</t>
  </si>
  <si>
    <t>-407662090</t>
  </si>
  <si>
    <t>11</t>
  </si>
  <si>
    <t>791-100</t>
  </si>
  <si>
    <t>Manipulace s demontovaným zařízenímí (2ks varných kotlů), naložení a odvoz na skládku, poplatek za skládku</t>
  </si>
  <si>
    <t>1403886148</t>
  </si>
  <si>
    <t>M</t>
  </si>
  <si>
    <t>Práce a dodávky M</t>
  </si>
  <si>
    <t>21-M</t>
  </si>
  <si>
    <t>Elektromontáže</t>
  </si>
  <si>
    <t>12</t>
  </si>
  <si>
    <t>210-001</t>
  </si>
  <si>
    <t>rozvodnice RH - úprava rozvodnice pro instalaci jističe a připojení kabelu</t>
  </si>
  <si>
    <t>64</t>
  </si>
  <si>
    <t>999099076</t>
  </si>
  <si>
    <t>13</t>
  </si>
  <si>
    <t>210-002</t>
  </si>
  <si>
    <t>rozvodnice RH3 - úprava rozvaděče pro výměnu jističe a průchod nového kabelu</t>
  </si>
  <si>
    <t>-943034789</t>
  </si>
  <si>
    <t>14</t>
  </si>
  <si>
    <t>210-004</t>
  </si>
  <si>
    <t xml:space="preserve">kabelový drátěný žlab 50x50 </t>
  </si>
  <si>
    <t>m</t>
  </si>
  <si>
    <t>877596988</t>
  </si>
  <si>
    <t>12,0</t>
  </si>
  <si>
    <t>210-018</t>
  </si>
  <si>
    <t>kabel CYKY 4x25</t>
  </si>
  <si>
    <t>-1682895448</t>
  </si>
  <si>
    <t>210-024</t>
  </si>
  <si>
    <t>vodič CY 10 zž</t>
  </si>
  <si>
    <t>139542731</t>
  </si>
  <si>
    <t>35,0</t>
  </si>
  <si>
    <t>17</t>
  </si>
  <si>
    <t>210-045</t>
  </si>
  <si>
    <t>šňůra CGSG 4x10</t>
  </si>
  <si>
    <t>-1893517606</t>
  </si>
  <si>
    <t>8,0</t>
  </si>
  <si>
    <t>18</t>
  </si>
  <si>
    <t>210-055</t>
  </si>
  <si>
    <t>jistič 63A/3/B</t>
  </si>
  <si>
    <t>-1601783371</t>
  </si>
  <si>
    <t>19</t>
  </si>
  <si>
    <t>210-056</t>
  </si>
  <si>
    <t>jistič 63A/3/B+vypínací cívka</t>
  </si>
  <si>
    <t>584274516</t>
  </si>
  <si>
    <t>20</t>
  </si>
  <si>
    <t>210-067</t>
  </si>
  <si>
    <t>vypínač 100A IP65</t>
  </si>
  <si>
    <t>-63774874</t>
  </si>
  <si>
    <t>210-096</t>
  </si>
  <si>
    <t>spojovací materiál elektroinstalační</t>
  </si>
  <si>
    <t>558872700</t>
  </si>
  <si>
    <t>22</t>
  </si>
  <si>
    <t>210-097</t>
  </si>
  <si>
    <t>spojovací materiál mechanický</t>
  </si>
  <si>
    <t>1561028247</t>
  </si>
  <si>
    <t>23</t>
  </si>
  <si>
    <t>210-143</t>
  </si>
  <si>
    <t>elektromontážní práce vč. dodpojení elektroinstalace na varné kotle</t>
  </si>
  <si>
    <t>hod</t>
  </si>
  <si>
    <t>1586435166</t>
  </si>
  <si>
    <t>24</t>
  </si>
  <si>
    <t>210-144</t>
  </si>
  <si>
    <t>elektrorevize DR</t>
  </si>
  <si>
    <t>918151950</t>
  </si>
  <si>
    <t>25</t>
  </si>
  <si>
    <t>210-146</t>
  </si>
  <si>
    <t>Zednické přípomoce - sekání drážek, bourání prostupů a jejich zapravení vč.materiálu</t>
  </si>
  <si>
    <t>-882416966</t>
  </si>
  <si>
    <t>26</t>
  </si>
  <si>
    <t>210-147</t>
  </si>
  <si>
    <t>Pomocné lešení</t>
  </si>
  <si>
    <t>-772387699</t>
  </si>
  <si>
    <t>Vedlejší rozpočtové náklady</t>
  </si>
  <si>
    <t>27</t>
  </si>
  <si>
    <t>030001000</t>
  </si>
  <si>
    <t>1024</t>
  </si>
  <si>
    <t>1894111480</t>
  </si>
  <si>
    <t>P</t>
  </si>
  <si>
    <t>Poznámka k položce:
Přípravné práce a vybavení staveniště, ochrana stávajících konstrukcí před poškozením, zajištění výkopů zábranami.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</si>
</sst>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25" fillId="4" borderId="0" xfId="0" applyFont="1" applyFill="1" applyAlignment="1">
      <alignment horizontal="left" vertical="center"/>
    </xf>
    <xf numFmtId="4" fontId="25" fillId="4" borderId="0" xfId="0" applyNumberFormat="1" applyFont="1" applyFill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>
      <selection activeCell="R49" sqref="R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5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9"/>
      <c r="BE5" s="196" t="s">
        <v>15</v>
      </c>
      <c r="BS5" s="16" t="s">
        <v>6</v>
      </c>
    </row>
    <row r="6" spans="2:71" ht="36.95" customHeight="1">
      <c r="B6" s="19"/>
      <c r="D6" s="25" t="s">
        <v>16</v>
      </c>
      <c r="K6" s="226" t="s">
        <v>17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9"/>
      <c r="BE6" s="197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97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97"/>
      <c r="BS8" s="16" t="s">
        <v>6</v>
      </c>
    </row>
    <row r="9" spans="2:71" ht="14.45" customHeight="1">
      <c r="B9" s="19"/>
      <c r="AR9" s="19"/>
      <c r="BE9" s="197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97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97"/>
      <c r="BS11" s="16" t="s">
        <v>6</v>
      </c>
    </row>
    <row r="12" spans="2:71" ht="6.95" customHeight="1">
      <c r="B12" s="19"/>
      <c r="AR12" s="19"/>
      <c r="BE12" s="197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97"/>
      <c r="BS13" s="16" t="s">
        <v>6</v>
      </c>
    </row>
    <row r="14" spans="2:71" ht="12.75">
      <c r="B14" s="19"/>
      <c r="E14" s="227" t="s">
        <v>29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6" t="s">
        <v>27</v>
      </c>
      <c r="AN14" s="28" t="s">
        <v>29</v>
      </c>
      <c r="AR14" s="19"/>
      <c r="BE14" s="197"/>
      <c r="BS14" s="16" t="s">
        <v>6</v>
      </c>
    </row>
    <row r="15" spans="2:71" ht="6.95" customHeight="1">
      <c r="B15" s="19"/>
      <c r="AR15" s="19"/>
      <c r="BE15" s="197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197"/>
      <c r="BS16" s="16" t="s">
        <v>4</v>
      </c>
    </row>
    <row r="17" spans="2:71" ht="18.4" customHeight="1">
      <c r="B17" s="19"/>
      <c r="E17" s="24" t="s">
        <v>26</v>
      </c>
      <c r="AK17" s="26" t="s">
        <v>27</v>
      </c>
      <c r="AN17" s="24" t="s">
        <v>1</v>
      </c>
      <c r="AR17" s="19"/>
      <c r="BE17" s="197"/>
      <c r="BS17" s="16" t="s">
        <v>31</v>
      </c>
    </row>
    <row r="18" spans="2:71" ht="6.95" customHeight="1">
      <c r="B18" s="19"/>
      <c r="AR18" s="19"/>
      <c r="BE18" s="197"/>
      <c r="BS18" s="16" t="s">
        <v>6</v>
      </c>
    </row>
    <row r="19" spans="2:71" ht="12" customHeight="1">
      <c r="B19" s="19"/>
      <c r="D19" s="26" t="s">
        <v>32</v>
      </c>
      <c r="AK19" s="26" t="s">
        <v>25</v>
      </c>
      <c r="AN19" s="24" t="s">
        <v>1</v>
      </c>
      <c r="AR19" s="19"/>
      <c r="BE19" s="197"/>
      <c r="BS19" s="16" t="s">
        <v>6</v>
      </c>
    </row>
    <row r="20" spans="2:71" ht="18.4" customHeight="1">
      <c r="B20" s="19"/>
      <c r="E20" s="24" t="s">
        <v>26</v>
      </c>
      <c r="AK20" s="26" t="s">
        <v>27</v>
      </c>
      <c r="AN20" s="24" t="s">
        <v>1</v>
      </c>
      <c r="AR20" s="19"/>
      <c r="BE20" s="197"/>
      <c r="BS20" s="16" t="s">
        <v>31</v>
      </c>
    </row>
    <row r="21" spans="2:57" ht="6.95" customHeight="1">
      <c r="B21" s="19"/>
      <c r="AR21" s="19"/>
      <c r="BE21" s="197"/>
    </row>
    <row r="22" spans="2:57" ht="12" customHeight="1">
      <c r="B22" s="19"/>
      <c r="D22" s="26" t="s">
        <v>33</v>
      </c>
      <c r="AR22" s="19"/>
      <c r="BE22" s="197"/>
    </row>
    <row r="23" spans="2:57" ht="16.5" customHeight="1">
      <c r="B23" s="19"/>
      <c r="E23" s="229" t="s">
        <v>1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R23" s="19"/>
      <c r="BE23" s="197"/>
    </row>
    <row r="24" spans="2:57" ht="6.95" customHeight="1">
      <c r="B24" s="19"/>
      <c r="AR24" s="19"/>
      <c r="BE24" s="197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97"/>
    </row>
    <row r="26" spans="2:57" s="1" customFormat="1" ht="25.9" customHeight="1">
      <c r="B26" s="31"/>
      <c r="D26" s="32" t="s">
        <v>34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9">
        <f>ROUND(AG94,2)</f>
        <v>0</v>
      </c>
      <c r="AL26" s="200"/>
      <c r="AM26" s="200"/>
      <c r="AN26" s="200"/>
      <c r="AO26" s="200"/>
      <c r="AR26" s="31"/>
      <c r="BE26" s="197"/>
    </row>
    <row r="27" spans="2:57" s="1" customFormat="1" ht="6.95" customHeight="1">
      <c r="B27" s="31"/>
      <c r="AR27" s="31"/>
      <c r="BE27" s="197"/>
    </row>
    <row r="28" spans="2:57" s="1" customFormat="1" ht="12.75">
      <c r="B28" s="31"/>
      <c r="L28" s="230" t="s">
        <v>35</v>
      </c>
      <c r="M28" s="230"/>
      <c r="N28" s="230"/>
      <c r="O28" s="230"/>
      <c r="P28" s="230"/>
      <c r="W28" s="230" t="s">
        <v>36</v>
      </c>
      <c r="X28" s="230"/>
      <c r="Y28" s="230"/>
      <c r="Z28" s="230"/>
      <c r="AA28" s="230"/>
      <c r="AB28" s="230"/>
      <c r="AC28" s="230"/>
      <c r="AD28" s="230"/>
      <c r="AE28" s="230"/>
      <c r="AK28" s="230" t="s">
        <v>37</v>
      </c>
      <c r="AL28" s="230"/>
      <c r="AM28" s="230"/>
      <c r="AN28" s="230"/>
      <c r="AO28" s="230"/>
      <c r="AR28" s="31"/>
      <c r="BE28" s="197"/>
    </row>
    <row r="29" spans="2:57" s="2" customFormat="1" ht="14.45" customHeight="1">
      <c r="B29" s="35"/>
      <c r="D29" s="26" t="s">
        <v>38</v>
      </c>
      <c r="F29" s="26" t="s">
        <v>39</v>
      </c>
      <c r="L29" s="231">
        <v>0.21</v>
      </c>
      <c r="M29" s="195"/>
      <c r="N29" s="195"/>
      <c r="O29" s="195"/>
      <c r="P29" s="195"/>
      <c r="W29" s="194">
        <f>ROUND(AZ94,2)</f>
        <v>0</v>
      </c>
      <c r="X29" s="195"/>
      <c r="Y29" s="195"/>
      <c r="Z29" s="195"/>
      <c r="AA29" s="195"/>
      <c r="AB29" s="195"/>
      <c r="AC29" s="195"/>
      <c r="AD29" s="195"/>
      <c r="AE29" s="195"/>
      <c r="AK29" s="194">
        <f>ROUND(AV94,2)</f>
        <v>0</v>
      </c>
      <c r="AL29" s="195"/>
      <c r="AM29" s="195"/>
      <c r="AN29" s="195"/>
      <c r="AO29" s="195"/>
      <c r="AR29" s="35"/>
      <c r="BE29" s="198"/>
    </row>
    <row r="30" spans="2:57" s="2" customFormat="1" ht="14.45" customHeight="1">
      <c r="B30" s="35"/>
      <c r="F30" s="26" t="s">
        <v>40</v>
      </c>
      <c r="L30" s="231">
        <v>0.15</v>
      </c>
      <c r="M30" s="195"/>
      <c r="N30" s="195"/>
      <c r="O30" s="195"/>
      <c r="P30" s="195"/>
      <c r="W30" s="194">
        <f>ROUND(BA94,2)</f>
        <v>0</v>
      </c>
      <c r="X30" s="195"/>
      <c r="Y30" s="195"/>
      <c r="Z30" s="195"/>
      <c r="AA30" s="195"/>
      <c r="AB30" s="195"/>
      <c r="AC30" s="195"/>
      <c r="AD30" s="195"/>
      <c r="AE30" s="195"/>
      <c r="AK30" s="194">
        <f>ROUND(AW94,2)</f>
        <v>0</v>
      </c>
      <c r="AL30" s="195"/>
      <c r="AM30" s="195"/>
      <c r="AN30" s="195"/>
      <c r="AO30" s="195"/>
      <c r="AR30" s="35"/>
      <c r="BE30" s="198"/>
    </row>
    <row r="31" spans="2:57" s="2" customFormat="1" ht="14.45" customHeight="1" hidden="1">
      <c r="B31" s="35"/>
      <c r="F31" s="26" t="s">
        <v>41</v>
      </c>
      <c r="L31" s="231">
        <v>0.21</v>
      </c>
      <c r="M31" s="195"/>
      <c r="N31" s="195"/>
      <c r="O31" s="195"/>
      <c r="P31" s="195"/>
      <c r="W31" s="194">
        <f>ROUND(BB94,2)</f>
        <v>0</v>
      </c>
      <c r="X31" s="195"/>
      <c r="Y31" s="195"/>
      <c r="Z31" s="195"/>
      <c r="AA31" s="195"/>
      <c r="AB31" s="195"/>
      <c r="AC31" s="195"/>
      <c r="AD31" s="195"/>
      <c r="AE31" s="195"/>
      <c r="AK31" s="194">
        <v>0</v>
      </c>
      <c r="AL31" s="195"/>
      <c r="AM31" s="195"/>
      <c r="AN31" s="195"/>
      <c r="AO31" s="195"/>
      <c r="AR31" s="35"/>
      <c r="BE31" s="198"/>
    </row>
    <row r="32" spans="2:57" s="2" customFormat="1" ht="14.45" customHeight="1" hidden="1">
      <c r="B32" s="35"/>
      <c r="F32" s="26" t="s">
        <v>42</v>
      </c>
      <c r="L32" s="231">
        <v>0.15</v>
      </c>
      <c r="M32" s="195"/>
      <c r="N32" s="195"/>
      <c r="O32" s="195"/>
      <c r="P32" s="195"/>
      <c r="W32" s="194">
        <f>ROUND(BC94,2)</f>
        <v>0</v>
      </c>
      <c r="X32" s="195"/>
      <c r="Y32" s="195"/>
      <c r="Z32" s="195"/>
      <c r="AA32" s="195"/>
      <c r="AB32" s="195"/>
      <c r="AC32" s="195"/>
      <c r="AD32" s="195"/>
      <c r="AE32" s="195"/>
      <c r="AK32" s="194">
        <v>0</v>
      </c>
      <c r="AL32" s="195"/>
      <c r="AM32" s="195"/>
      <c r="AN32" s="195"/>
      <c r="AO32" s="195"/>
      <c r="AR32" s="35"/>
      <c r="BE32" s="198"/>
    </row>
    <row r="33" spans="2:57" s="2" customFormat="1" ht="14.45" customHeight="1" hidden="1">
      <c r="B33" s="35"/>
      <c r="F33" s="26" t="s">
        <v>43</v>
      </c>
      <c r="L33" s="231">
        <v>0</v>
      </c>
      <c r="M33" s="195"/>
      <c r="N33" s="195"/>
      <c r="O33" s="195"/>
      <c r="P33" s="195"/>
      <c r="W33" s="194">
        <f>ROUND(BD94,2)</f>
        <v>0</v>
      </c>
      <c r="X33" s="195"/>
      <c r="Y33" s="195"/>
      <c r="Z33" s="195"/>
      <c r="AA33" s="195"/>
      <c r="AB33" s="195"/>
      <c r="AC33" s="195"/>
      <c r="AD33" s="195"/>
      <c r="AE33" s="195"/>
      <c r="AK33" s="194">
        <v>0</v>
      </c>
      <c r="AL33" s="195"/>
      <c r="AM33" s="195"/>
      <c r="AN33" s="195"/>
      <c r="AO33" s="195"/>
      <c r="AR33" s="35"/>
      <c r="BE33" s="198"/>
    </row>
    <row r="34" spans="2:57" s="1" customFormat="1" ht="6.95" customHeight="1">
      <c r="B34" s="31"/>
      <c r="AR34" s="31"/>
      <c r="BE34" s="197"/>
    </row>
    <row r="35" spans="2:44" s="1" customFormat="1" ht="25.9" customHeight="1">
      <c r="B35" s="31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01" t="s">
        <v>46</v>
      </c>
      <c r="Y35" s="202"/>
      <c r="Z35" s="202"/>
      <c r="AA35" s="202"/>
      <c r="AB35" s="202"/>
      <c r="AC35" s="38"/>
      <c r="AD35" s="38"/>
      <c r="AE35" s="38"/>
      <c r="AF35" s="38"/>
      <c r="AG35" s="38"/>
      <c r="AH35" s="38"/>
      <c r="AI35" s="38"/>
      <c r="AJ35" s="38"/>
      <c r="AK35" s="203">
        <f>SUM(AK26:AK33)</f>
        <v>0</v>
      </c>
      <c r="AL35" s="202"/>
      <c r="AM35" s="202"/>
      <c r="AN35" s="202"/>
      <c r="AO35" s="204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49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50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49</v>
      </c>
      <c r="AI60" s="33"/>
      <c r="AJ60" s="33"/>
      <c r="AK60" s="33"/>
      <c r="AL60" s="33"/>
      <c r="AM60" s="42" t="s">
        <v>50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49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50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49</v>
      </c>
      <c r="AI75" s="33"/>
      <c r="AJ75" s="33"/>
      <c r="AK75" s="33"/>
      <c r="AL75" s="33"/>
      <c r="AM75" s="42" t="s">
        <v>50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53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05450000</v>
      </c>
      <c r="AR84" s="47"/>
    </row>
    <row r="85" spans="2:44" s="4" customFormat="1" ht="36.95" customHeight="1">
      <c r="B85" s="48"/>
      <c r="C85" s="49" t="s">
        <v>16</v>
      </c>
      <c r="L85" s="208" t="str">
        <f>K6</f>
        <v>Menza UP Olomouc - Varna - náhrada dvojice kotlů třemi kotly 300L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Olomouc</v>
      </c>
      <c r="AI87" s="26" t="s">
        <v>22</v>
      </c>
      <c r="AM87" s="210" t="str">
        <f>IF(AN8="","",AN8)</f>
        <v>20. 3. 2023</v>
      </c>
      <c r="AN87" s="210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 xml:space="preserve"> </v>
      </c>
      <c r="AI89" s="26" t="s">
        <v>30</v>
      </c>
      <c r="AM89" s="206" t="str">
        <f>IF(E17="","",E17)</f>
        <v xml:space="preserve"> </v>
      </c>
      <c r="AN89" s="207"/>
      <c r="AO89" s="207"/>
      <c r="AP89" s="207"/>
      <c r="AR89" s="31"/>
      <c r="AS89" s="211" t="s">
        <v>54</v>
      </c>
      <c r="AT89" s="212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32</v>
      </c>
      <c r="AM90" s="206" t="str">
        <f>IF(E20="","",E20)</f>
        <v xml:space="preserve"> </v>
      </c>
      <c r="AN90" s="207"/>
      <c r="AO90" s="207"/>
      <c r="AP90" s="207"/>
      <c r="AR90" s="31"/>
      <c r="AS90" s="213"/>
      <c r="AT90" s="214"/>
      <c r="BD90" s="55"/>
    </row>
    <row r="91" spans="2:56" s="1" customFormat="1" ht="10.9" customHeight="1">
      <c r="B91" s="31"/>
      <c r="AR91" s="31"/>
      <c r="AS91" s="213"/>
      <c r="AT91" s="214"/>
      <c r="BD91" s="55"/>
    </row>
    <row r="92" spans="2:56" s="1" customFormat="1" ht="29.25" customHeight="1">
      <c r="B92" s="31"/>
      <c r="C92" s="215" t="s">
        <v>55</v>
      </c>
      <c r="D92" s="216"/>
      <c r="E92" s="216"/>
      <c r="F92" s="216"/>
      <c r="G92" s="216"/>
      <c r="H92" s="56"/>
      <c r="I92" s="217" t="s">
        <v>56</v>
      </c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8" t="s">
        <v>57</v>
      </c>
      <c r="AH92" s="216"/>
      <c r="AI92" s="216"/>
      <c r="AJ92" s="216"/>
      <c r="AK92" s="216"/>
      <c r="AL92" s="216"/>
      <c r="AM92" s="216"/>
      <c r="AN92" s="217" t="s">
        <v>58</v>
      </c>
      <c r="AO92" s="216"/>
      <c r="AP92" s="219"/>
      <c r="AQ92" s="57" t="s">
        <v>59</v>
      </c>
      <c r="AR92" s="31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3">
        <f>ROUND(AG95,2)</f>
        <v>0</v>
      </c>
      <c r="AH94" s="223"/>
      <c r="AI94" s="223"/>
      <c r="AJ94" s="223"/>
      <c r="AK94" s="223"/>
      <c r="AL94" s="223"/>
      <c r="AM94" s="223"/>
      <c r="AN94" s="224">
        <f>SUM(AG94,AT94)</f>
        <v>0</v>
      </c>
      <c r="AO94" s="224"/>
      <c r="AP94" s="224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5</v>
      </c>
      <c r="BX94" s="71" t="s">
        <v>77</v>
      </c>
      <c r="CL94" s="71" t="s">
        <v>1</v>
      </c>
    </row>
    <row r="95" spans="1:91" s="6" customFormat="1" ht="27" customHeight="1">
      <c r="A95" s="73" t="s">
        <v>78</v>
      </c>
      <c r="B95" s="74"/>
      <c r="C95" s="75"/>
      <c r="D95" s="222" t="s">
        <v>79</v>
      </c>
      <c r="E95" s="222"/>
      <c r="F95" s="222"/>
      <c r="G95" s="222"/>
      <c r="H95" s="222"/>
      <c r="I95" s="76"/>
      <c r="J95" s="222" t="s">
        <v>80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0">
        <f>'05450002 - Varna - náhrad...'!J32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77" t="s">
        <v>81</v>
      </c>
      <c r="AR95" s="74"/>
      <c r="AS95" s="78">
        <v>0</v>
      </c>
      <c r="AT95" s="79">
        <f>ROUND(SUM(AV95:AW95),2)</f>
        <v>0</v>
      </c>
      <c r="AU95" s="80">
        <f>'05450002 - Varna - náhrad...'!P133</f>
        <v>0</v>
      </c>
      <c r="AV95" s="79">
        <f>'05450002 - Varna - náhrad...'!J35</f>
        <v>0</v>
      </c>
      <c r="AW95" s="79">
        <f>'05450002 - Varna - náhrad...'!J36</f>
        <v>0</v>
      </c>
      <c r="AX95" s="79">
        <f>'05450002 - Varna - náhrad...'!J37</f>
        <v>0</v>
      </c>
      <c r="AY95" s="79">
        <f>'05450002 - Varna - náhrad...'!J38</f>
        <v>0</v>
      </c>
      <c r="AZ95" s="79">
        <f>'05450002 - Varna - náhrad...'!F35</f>
        <v>0</v>
      </c>
      <c r="BA95" s="79">
        <f>'05450002 - Varna - náhrad...'!F36</f>
        <v>0</v>
      </c>
      <c r="BB95" s="79">
        <f>'05450002 - Varna - náhrad...'!F37</f>
        <v>0</v>
      </c>
      <c r="BC95" s="79">
        <f>'05450002 - Varna - náhrad...'!F38</f>
        <v>0</v>
      </c>
      <c r="BD95" s="81">
        <f>'05450002 - Varna - náhrad...'!F39</f>
        <v>0</v>
      </c>
      <c r="BT95" s="82" t="s">
        <v>82</v>
      </c>
      <c r="BV95" s="82" t="s">
        <v>76</v>
      </c>
      <c r="BW95" s="82" t="s">
        <v>83</v>
      </c>
      <c r="BX95" s="82" t="s">
        <v>5</v>
      </c>
      <c r="CL95" s="82" t="s">
        <v>1</v>
      </c>
      <c r="CM95" s="82" t="s">
        <v>84</v>
      </c>
    </row>
    <row r="96" spans="2:44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sheetProtection algorithmName="SHA-512" hashValue="hBBPl50rf7ig7tX7BMWx664oun2n7A84guCQN8ZExAbhaovlrXdryimY3Q7hfqr/QxEWOsQFBjyDVw0cR3074A==" saltValue="lNoxw1QZNAr8hVcWCNqevGo6v8TR+QK6kTU/dhIver/M6tCuy1Zyg09phfN0bkspOm4N7vHfnu8CzKHmdzhlFQ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5450002 - Varna - náhra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1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84</v>
      </c>
    </row>
    <row r="4" spans="2:46" ht="24.95" customHeight="1">
      <c r="B4" s="19"/>
      <c r="D4" s="20" t="s">
        <v>85</v>
      </c>
      <c r="L4" s="19"/>
      <c r="M4" s="8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2" t="str">
        <f>Rekapitulace!K6</f>
        <v>Menza UP Olomouc - Varna - náhrada dvojice kotlů třemi kotly 300L</v>
      </c>
      <c r="F7" s="233"/>
      <c r="G7" s="233"/>
      <c r="H7" s="233"/>
      <c r="L7" s="19"/>
    </row>
    <row r="8" spans="2:12" s="1" customFormat="1" ht="12" customHeight="1">
      <c r="B8" s="31"/>
      <c r="D8" s="26" t="s">
        <v>86</v>
      </c>
      <c r="I8" s="86"/>
      <c r="L8" s="31"/>
    </row>
    <row r="9" spans="2:12" s="1" customFormat="1" ht="36.95" customHeight="1">
      <c r="B9" s="31"/>
      <c r="E9" s="208" t="s">
        <v>87</v>
      </c>
      <c r="F9" s="234"/>
      <c r="G9" s="234"/>
      <c r="H9" s="234"/>
      <c r="I9" s="86"/>
      <c r="L9" s="31"/>
    </row>
    <row r="10" spans="2:12" s="1" customFormat="1" ht="11.25">
      <c r="B10" s="31"/>
      <c r="I10" s="86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87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87" t="s">
        <v>22</v>
      </c>
      <c r="J12" s="51" t="str">
        <f>Rekapitulace!AN8</f>
        <v>20. 3. 2023</v>
      </c>
      <c r="L12" s="31"/>
    </row>
    <row r="13" spans="2:12" s="1" customFormat="1" ht="10.9" customHeight="1">
      <c r="B13" s="31"/>
      <c r="I13" s="86"/>
      <c r="L13" s="31"/>
    </row>
    <row r="14" spans="2:12" s="1" customFormat="1" ht="12" customHeight="1">
      <c r="B14" s="31"/>
      <c r="D14" s="26" t="s">
        <v>24</v>
      </c>
      <c r="I14" s="87" t="s">
        <v>25</v>
      </c>
      <c r="J14" s="24" t="str">
        <f>IF(Rekapitulace!AN10="","",Rekapitulace!AN10)</f>
        <v/>
      </c>
      <c r="L14" s="31"/>
    </row>
    <row r="15" spans="2:12" s="1" customFormat="1" ht="18" customHeight="1">
      <c r="B15" s="31"/>
      <c r="E15" s="24" t="str">
        <f>IF(Rekapitulace!E11="","",Rekapitulace!E11)</f>
        <v xml:space="preserve"> </v>
      </c>
      <c r="I15" s="87" t="s">
        <v>27</v>
      </c>
      <c r="J15" s="24" t="str">
        <f>IF(Rekapitulace!AN11="","",Rekapitulace!AN11)</f>
        <v/>
      </c>
      <c r="L15" s="31"/>
    </row>
    <row r="16" spans="2:12" s="1" customFormat="1" ht="6.95" customHeight="1">
      <c r="B16" s="31"/>
      <c r="I16" s="86"/>
      <c r="L16" s="31"/>
    </row>
    <row r="17" spans="2:12" s="1" customFormat="1" ht="12" customHeight="1">
      <c r="B17" s="31"/>
      <c r="D17" s="26" t="s">
        <v>28</v>
      </c>
      <c r="I17" s="87" t="s">
        <v>25</v>
      </c>
      <c r="J17" s="27" t="str">
        <f>Rekapitulace!AN13</f>
        <v>Vyplň údaj</v>
      </c>
      <c r="L17" s="31"/>
    </row>
    <row r="18" spans="2:12" s="1" customFormat="1" ht="18" customHeight="1">
      <c r="B18" s="31"/>
      <c r="E18" s="235" t="str">
        <f>Rekapitulace!E14</f>
        <v>Vyplň údaj</v>
      </c>
      <c r="F18" s="225"/>
      <c r="G18" s="225"/>
      <c r="H18" s="225"/>
      <c r="I18" s="87" t="s">
        <v>27</v>
      </c>
      <c r="J18" s="27" t="str">
        <f>Rekapitulace!AN14</f>
        <v>Vyplň údaj</v>
      </c>
      <c r="L18" s="31"/>
    </row>
    <row r="19" spans="2:12" s="1" customFormat="1" ht="6.95" customHeight="1">
      <c r="B19" s="31"/>
      <c r="I19" s="86"/>
      <c r="L19" s="31"/>
    </row>
    <row r="20" spans="2:12" s="1" customFormat="1" ht="12" customHeight="1">
      <c r="B20" s="31"/>
      <c r="D20" s="26" t="s">
        <v>30</v>
      </c>
      <c r="I20" s="87" t="s">
        <v>25</v>
      </c>
      <c r="J20" s="24" t="str">
        <f>IF(Rekapitulace!AN16="","",Rekapitulace!AN16)</f>
        <v/>
      </c>
      <c r="L20" s="31"/>
    </row>
    <row r="21" spans="2:12" s="1" customFormat="1" ht="18" customHeight="1">
      <c r="B21" s="31"/>
      <c r="E21" s="24" t="str">
        <f>IF(Rekapitulace!E17="","",Rekapitulace!E17)</f>
        <v xml:space="preserve"> </v>
      </c>
      <c r="I21" s="87" t="s">
        <v>27</v>
      </c>
      <c r="J21" s="24" t="str">
        <f>IF(Rekapitulace!AN17="","",Rekapitulace!AN17)</f>
        <v/>
      </c>
      <c r="L21" s="31"/>
    </row>
    <row r="22" spans="2:12" s="1" customFormat="1" ht="6.95" customHeight="1">
      <c r="B22" s="31"/>
      <c r="I22" s="86"/>
      <c r="L22" s="31"/>
    </row>
    <row r="23" spans="2:12" s="1" customFormat="1" ht="12" customHeight="1">
      <c r="B23" s="31"/>
      <c r="D23" s="26" t="s">
        <v>32</v>
      </c>
      <c r="I23" s="87" t="s">
        <v>25</v>
      </c>
      <c r="J23" s="24" t="str">
        <f>IF(Rekapitulace!AN19="","",Rekapitulace!AN19)</f>
        <v/>
      </c>
      <c r="L23" s="31"/>
    </row>
    <row r="24" spans="2:12" s="1" customFormat="1" ht="18" customHeight="1">
      <c r="B24" s="31"/>
      <c r="E24" s="24" t="str">
        <f>IF(Rekapitulace!E20="","",Rekapitulace!E20)</f>
        <v xml:space="preserve"> </v>
      </c>
      <c r="I24" s="87" t="s">
        <v>27</v>
      </c>
      <c r="J24" s="24" t="str">
        <f>IF(Rekapitulace!AN20="","",Rekapitulace!AN20)</f>
        <v/>
      </c>
      <c r="L24" s="31"/>
    </row>
    <row r="25" spans="2:12" s="1" customFormat="1" ht="6.95" customHeight="1">
      <c r="B25" s="31"/>
      <c r="I25" s="86"/>
      <c r="L25" s="31"/>
    </row>
    <row r="26" spans="2:12" s="1" customFormat="1" ht="12" customHeight="1">
      <c r="B26" s="31"/>
      <c r="D26" s="26" t="s">
        <v>33</v>
      </c>
      <c r="I26" s="86"/>
      <c r="L26" s="31"/>
    </row>
    <row r="27" spans="2:12" s="7" customFormat="1" ht="16.5" customHeight="1">
      <c r="B27" s="88"/>
      <c r="E27" s="229" t="s">
        <v>1</v>
      </c>
      <c r="F27" s="229"/>
      <c r="G27" s="229"/>
      <c r="H27" s="229"/>
      <c r="I27" s="89"/>
      <c r="L27" s="88"/>
    </row>
    <row r="28" spans="2:12" s="1" customFormat="1" ht="6.95" customHeight="1">
      <c r="B28" s="31"/>
      <c r="I28" s="86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0"/>
      <c r="J29" s="52"/>
      <c r="K29" s="52"/>
      <c r="L29" s="31"/>
    </row>
    <row r="30" spans="2:12" s="1" customFormat="1" ht="14.45" customHeight="1">
      <c r="B30" s="31"/>
      <c r="D30" s="24" t="s">
        <v>88</v>
      </c>
      <c r="I30" s="86"/>
      <c r="J30" s="91">
        <f>J96</f>
        <v>0</v>
      </c>
      <c r="L30" s="31"/>
    </row>
    <row r="31" spans="2:12" s="1" customFormat="1" ht="14.45" customHeight="1">
      <c r="B31" s="31"/>
      <c r="D31" s="92" t="s">
        <v>89</v>
      </c>
      <c r="I31" s="86"/>
      <c r="J31" s="91">
        <f>J106</f>
        <v>0</v>
      </c>
      <c r="L31" s="31"/>
    </row>
    <row r="32" spans="2:12" s="1" customFormat="1" ht="25.35" customHeight="1">
      <c r="B32" s="31"/>
      <c r="D32" s="93" t="s">
        <v>34</v>
      </c>
      <c r="I32" s="86"/>
      <c r="J32" s="65">
        <f>ROUND(J30+J31,2)</f>
        <v>0</v>
      </c>
      <c r="L32" s="31"/>
    </row>
    <row r="33" spans="2:12" s="1" customFormat="1" ht="6.95" customHeight="1">
      <c r="B33" s="31"/>
      <c r="D33" s="52"/>
      <c r="E33" s="52"/>
      <c r="F33" s="52"/>
      <c r="G33" s="52"/>
      <c r="H33" s="52"/>
      <c r="I33" s="90"/>
      <c r="J33" s="52"/>
      <c r="K33" s="52"/>
      <c r="L33" s="31"/>
    </row>
    <row r="34" spans="2:12" s="1" customFormat="1" ht="14.45" customHeight="1">
      <c r="B34" s="31"/>
      <c r="F34" s="34" t="s">
        <v>36</v>
      </c>
      <c r="I34" s="94" t="s">
        <v>35</v>
      </c>
      <c r="J34" s="34" t="s">
        <v>37</v>
      </c>
      <c r="L34" s="31"/>
    </row>
    <row r="35" spans="2:12" s="1" customFormat="1" ht="14.45" customHeight="1">
      <c r="B35" s="31"/>
      <c r="D35" s="54" t="s">
        <v>38</v>
      </c>
      <c r="E35" s="26" t="s">
        <v>39</v>
      </c>
      <c r="F35" s="95">
        <f>ROUND((SUM(BE106:BE113)+SUM(BE133:BE210)),2)</f>
        <v>0</v>
      </c>
      <c r="I35" s="96">
        <v>0.21</v>
      </c>
      <c r="J35" s="95">
        <f>ROUND(((SUM(BE106:BE113)+SUM(BE133:BE210))*I35),2)</f>
        <v>0</v>
      </c>
      <c r="L35" s="31"/>
    </row>
    <row r="36" spans="2:12" s="1" customFormat="1" ht="14.45" customHeight="1">
      <c r="B36" s="31"/>
      <c r="E36" s="26" t="s">
        <v>40</v>
      </c>
      <c r="F36" s="95">
        <f>ROUND((SUM(BF106:BF113)+SUM(BF133:BF210)),2)</f>
        <v>0</v>
      </c>
      <c r="I36" s="96">
        <v>0.15</v>
      </c>
      <c r="J36" s="95">
        <f>ROUND(((SUM(BF106:BF113)+SUM(BF133:BF210))*I36),2)</f>
        <v>0</v>
      </c>
      <c r="L36" s="31"/>
    </row>
    <row r="37" spans="2:12" s="1" customFormat="1" ht="14.45" customHeight="1" hidden="1">
      <c r="B37" s="31"/>
      <c r="E37" s="26" t="s">
        <v>41</v>
      </c>
      <c r="F37" s="95">
        <f>ROUND((SUM(BG106:BG113)+SUM(BG133:BG210)),2)</f>
        <v>0</v>
      </c>
      <c r="I37" s="96">
        <v>0.21</v>
      </c>
      <c r="J37" s="95">
        <f>0</f>
        <v>0</v>
      </c>
      <c r="L37" s="31"/>
    </row>
    <row r="38" spans="2:12" s="1" customFormat="1" ht="14.45" customHeight="1" hidden="1">
      <c r="B38" s="31"/>
      <c r="E38" s="26" t="s">
        <v>42</v>
      </c>
      <c r="F38" s="95">
        <f>ROUND((SUM(BH106:BH113)+SUM(BH133:BH210)),2)</f>
        <v>0</v>
      </c>
      <c r="I38" s="96">
        <v>0.15</v>
      </c>
      <c r="J38" s="95">
        <f>0</f>
        <v>0</v>
      </c>
      <c r="L38" s="31"/>
    </row>
    <row r="39" spans="2:12" s="1" customFormat="1" ht="14.45" customHeight="1" hidden="1">
      <c r="B39" s="31"/>
      <c r="E39" s="26" t="s">
        <v>43</v>
      </c>
      <c r="F39" s="95">
        <f>ROUND((SUM(BI106:BI113)+SUM(BI133:BI210)),2)</f>
        <v>0</v>
      </c>
      <c r="I39" s="96">
        <v>0</v>
      </c>
      <c r="J39" s="95">
        <f>0</f>
        <v>0</v>
      </c>
      <c r="L39" s="31"/>
    </row>
    <row r="40" spans="2:12" s="1" customFormat="1" ht="6.95" customHeight="1">
      <c r="B40" s="31"/>
      <c r="I40" s="86"/>
      <c r="L40" s="31"/>
    </row>
    <row r="41" spans="2:12" s="1" customFormat="1" ht="25.35" customHeight="1">
      <c r="B41" s="31"/>
      <c r="C41" s="97"/>
      <c r="D41" s="98" t="s">
        <v>44</v>
      </c>
      <c r="E41" s="56"/>
      <c r="F41" s="56"/>
      <c r="G41" s="99" t="s">
        <v>45</v>
      </c>
      <c r="H41" s="100" t="s">
        <v>46</v>
      </c>
      <c r="I41" s="101"/>
      <c r="J41" s="102">
        <f>SUM(J32:J39)</f>
        <v>0</v>
      </c>
      <c r="K41" s="103"/>
      <c r="L41" s="31"/>
    </row>
    <row r="42" spans="2:12" s="1" customFormat="1" ht="14.45" customHeight="1">
      <c r="B42" s="31"/>
      <c r="I42" s="86"/>
      <c r="L42" s="31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47</v>
      </c>
      <c r="E50" s="41"/>
      <c r="F50" s="41"/>
      <c r="G50" s="40" t="s">
        <v>48</v>
      </c>
      <c r="H50" s="41"/>
      <c r="I50" s="104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49</v>
      </c>
      <c r="E61" s="33"/>
      <c r="F61" s="105" t="s">
        <v>50</v>
      </c>
      <c r="G61" s="42" t="s">
        <v>49</v>
      </c>
      <c r="H61" s="33"/>
      <c r="I61" s="106"/>
      <c r="J61" s="107" t="s">
        <v>50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51</v>
      </c>
      <c r="E65" s="41"/>
      <c r="F65" s="41"/>
      <c r="G65" s="40" t="s">
        <v>52</v>
      </c>
      <c r="H65" s="41"/>
      <c r="I65" s="104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49</v>
      </c>
      <c r="E76" s="33"/>
      <c r="F76" s="105" t="s">
        <v>50</v>
      </c>
      <c r="G76" s="42" t="s">
        <v>49</v>
      </c>
      <c r="H76" s="33"/>
      <c r="I76" s="106"/>
      <c r="J76" s="107" t="s">
        <v>50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08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109"/>
      <c r="J81" s="46"/>
      <c r="K81" s="46"/>
      <c r="L81" s="31"/>
    </row>
    <row r="82" spans="2:12" s="1" customFormat="1" ht="24.95" customHeight="1">
      <c r="B82" s="31"/>
      <c r="C82" s="20" t="s">
        <v>90</v>
      </c>
      <c r="I82" s="86"/>
      <c r="L82" s="31"/>
    </row>
    <row r="83" spans="2:12" s="1" customFormat="1" ht="6.95" customHeight="1">
      <c r="B83" s="31"/>
      <c r="I83" s="86"/>
      <c r="L83" s="31"/>
    </row>
    <row r="84" spans="2:12" s="1" customFormat="1" ht="12" customHeight="1">
      <c r="B84" s="31"/>
      <c r="C84" s="26" t="s">
        <v>16</v>
      </c>
      <c r="I84" s="86"/>
      <c r="L84" s="31"/>
    </row>
    <row r="85" spans="2:12" s="1" customFormat="1" ht="16.5" customHeight="1">
      <c r="B85" s="31"/>
      <c r="E85" s="232" t="str">
        <f>E7</f>
        <v>Menza UP Olomouc - Varna - náhrada dvojice kotlů třemi kotly 300L</v>
      </c>
      <c r="F85" s="233"/>
      <c r="G85" s="233"/>
      <c r="H85" s="233"/>
      <c r="I85" s="86"/>
      <c r="L85" s="31"/>
    </row>
    <row r="86" spans="2:12" s="1" customFormat="1" ht="12" customHeight="1">
      <c r="B86" s="31"/>
      <c r="C86" s="26" t="s">
        <v>86</v>
      </c>
      <c r="I86" s="86"/>
      <c r="L86" s="31"/>
    </row>
    <row r="87" spans="2:12" s="1" customFormat="1" ht="16.5" customHeight="1">
      <c r="B87" s="31"/>
      <c r="E87" s="208" t="str">
        <f>E9</f>
        <v>05450002 - Varna - náhrada dvojice kotlů třemi kotly 300L</v>
      </c>
      <c r="F87" s="234"/>
      <c r="G87" s="234"/>
      <c r="H87" s="234"/>
      <c r="I87" s="86"/>
      <c r="L87" s="31"/>
    </row>
    <row r="88" spans="2:12" s="1" customFormat="1" ht="6.95" customHeight="1">
      <c r="B88" s="31"/>
      <c r="I88" s="86"/>
      <c r="L88" s="31"/>
    </row>
    <row r="89" spans="2:12" s="1" customFormat="1" ht="12" customHeight="1">
      <c r="B89" s="31"/>
      <c r="C89" s="26" t="s">
        <v>20</v>
      </c>
      <c r="F89" s="24" t="str">
        <f>F12</f>
        <v>Olomouc</v>
      </c>
      <c r="I89" s="87" t="s">
        <v>22</v>
      </c>
      <c r="J89" s="51" t="str">
        <f>IF(J12="","",J12)</f>
        <v>20. 3. 2023</v>
      </c>
      <c r="L89" s="31"/>
    </row>
    <row r="90" spans="2:12" s="1" customFormat="1" ht="6.95" customHeight="1">
      <c r="B90" s="31"/>
      <c r="I90" s="86"/>
      <c r="L90" s="31"/>
    </row>
    <row r="91" spans="2:12" s="1" customFormat="1" ht="15.2" customHeight="1">
      <c r="B91" s="31"/>
      <c r="C91" s="26" t="s">
        <v>24</v>
      </c>
      <c r="F91" s="24" t="str">
        <f>E15</f>
        <v xml:space="preserve"> </v>
      </c>
      <c r="I91" s="87" t="s">
        <v>30</v>
      </c>
      <c r="J91" s="29" t="str">
        <f>E21</f>
        <v xml:space="preserve"> 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87" t="s">
        <v>32</v>
      </c>
      <c r="J92" s="29" t="str">
        <f>E24</f>
        <v xml:space="preserve"> </v>
      </c>
      <c r="L92" s="31"/>
    </row>
    <row r="93" spans="2:12" s="1" customFormat="1" ht="10.35" customHeight="1">
      <c r="B93" s="31"/>
      <c r="I93" s="86"/>
      <c r="L93" s="31"/>
    </row>
    <row r="94" spans="2:12" s="1" customFormat="1" ht="29.25" customHeight="1">
      <c r="B94" s="31"/>
      <c r="C94" s="110" t="s">
        <v>91</v>
      </c>
      <c r="D94" s="97"/>
      <c r="E94" s="97"/>
      <c r="F94" s="97"/>
      <c r="G94" s="97"/>
      <c r="H94" s="97"/>
      <c r="I94" s="111"/>
      <c r="J94" s="112" t="s">
        <v>92</v>
      </c>
      <c r="K94" s="97"/>
      <c r="L94" s="31"/>
    </row>
    <row r="95" spans="2:12" s="1" customFormat="1" ht="10.35" customHeight="1">
      <c r="B95" s="31"/>
      <c r="I95" s="86"/>
      <c r="L95" s="31"/>
    </row>
    <row r="96" spans="2:47" s="1" customFormat="1" ht="22.9" customHeight="1">
      <c r="B96" s="31"/>
      <c r="C96" s="113" t="s">
        <v>93</v>
      </c>
      <c r="I96" s="86"/>
      <c r="J96" s="65">
        <f>J133</f>
        <v>0</v>
      </c>
      <c r="L96" s="31"/>
      <c r="AU96" s="16" t="s">
        <v>94</v>
      </c>
    </row>
    <row r="97" spans="2:12" s="8" customFormat="1" ht="24.95" customHeight="1">
      <c r="B97" s="114"/>
      <c r="D97" s="115" t="s">
        <v>95</v>
      </c>
      <c r="E97" s="116"/>
      <c r="F97" s="116"/>
      <c r="G97" s="116"/>
      <c r="H97" s="116"/>
      <c r="I97" s="117"/>
      <c r="J97" s="118">
        <f>J134</f>
        <v>0</v>
      </c>
      <c r="L97" s="114"/>
    </row>
    <row r="98" spans="2:12" s="9" customFormat="1" ht="19.9" customHeight="1">
      <c r="B98" s="119"/>
      <c r="D98" s="120" t="s">
        <v>96</v>
      </c>
      <c r="E98" s="121"/>
      <c r="F98" s="121"/>
      <c r="G98" s="121"/>
      <c r="H98" s="121"/>
      <c r="I98" s="122"/>
      <c r="J98" s="123">
        <f>J135</f>
        <v>0</v>
      </c>
      <c r="L98" s="119"/>
    </row>
    <row r="99" spans="2:12" s="9" customFormat="1" ht="19.9" customHeight="1">
      <c r="B99" s="119"/>
      <c r="D99" s="120" t="s">
        <v>97</v>
      </c>
      <c r="E99" s="121"/>
      <c r="F99" s="121"/>
      <c r="G99" s="121"/>
      <c r="H99" s="121"/>
      <c r="I99" s="122"/>
      <c r="J99" s="123">
        <f>J167</f>
        <v>0</v>
      </c>
      <c r="L99" s="119"/>
    </row>
    <row r="100" spans="2:12" s="9" customFormat="1" ht="19.9" customHeight="1">
      <c r="B100" s="119"/>
      <c r="D100" s="120" t="s">
        <v>98</v>
      </c>
      <c r="E100" s="121"/>
      <c r="F100" s="121"/>
      <c r="G100" s="121"/>
      <c r="H100" s="121"/>
      <c r="I100" s="122"/>
      <c r="J100" s="123">
        <f>J168</f>
        <v>0</v>
      </c>
      <c r="L100" s="119"/>
    </row>
    <row r="101" spans="2:12" s="8" customFormat="1" ht="24.95" customHeight="1">
      <c r="B101" s="114"/>
      <c r="D101" s="115" t="s">
        <v>99</v>
      </c>
      <c r="E101" s="116"/>
      <c r="F101" s="116"/>
      <c r="G101" s="116"/>
      <c r="H101" s="116"/>
      <c r="I101" s="117"/>
      <c r="J101" s="118">
        <f>J179</f>
        <v>0</v>
      </c>
      <c r="L101" s="114"/>
    </row>
    <row r="102" spans="2:12" s="9" customFormat="1" ht="19.9" customHeight="1">
      <c r="B102" s="119"/>
      <c r="D102" s="120" t="s">
        <v>100</v>
      </c>
      <c r="E102" s="121"/>
      <c r="F102" s="121"/>
      <c r="G102" s="121"/>
      <c r="H102" s="121"/>
      <c r="I102" s="122"/>
      <c r="J102" s="123">
        <f>J180</f>
        <v>0</v>
      </c>
      <c r="L102" s="119"/>
    </row>
    <row r="103" spans="2:12" s="8" customFormat="1" ht="24.95" customHeight="1">
      <c r="B103" s="114"/>
      <c r="D103" s="115" t="s">
        <v>101</v>
      </c>
      <c r="E103" s="116"/>
      <c r="F103" s="116"/>
      <c r="G103" s="116"/>
      <c r="H103" s="116"/>
      <c r="I103" s="117"/>
      <c r="J103" s="118">
        <f>J208</f>
        <v>0</v>
      </c>
      <c r="L103" s="114"/>
    </row>
    <row r="104" spans="2:12" s="1" customFormat="1" ht="21.75" customHeight="1">
      <c r="B104" s="31"/>
      <c r="I104" s="86"/>
      <c r="L104" s="31"/>
    </row>
    <row r="105" spans="2:12" s="1" customFormat="1" ht="6.95" customHeight="1">
      <c r="B105" s="31"/>
      <c r="I105" s="86"/>
      <c r="L105" s="31"/>
    </row>
    <row r="106" spans="2:14" s="1" customFormat="1" ht="29.25" customHeight="1">
      <c r="B106" s="31"/>
      <c r="C106" s="113" t="s">
        <v>102</v>
      </c>
      <c r="I106" s="86"/>
      <c r="J106" s="124">
        <f>ROUND(J107+J108+J109+J110+J111+J112,2)</f>
        <v>0</v>
      </c>
      <c r="L106" s="31"/>
      <c r="N106" s="125" t="s">
        <v>38</v>
      </c>
    </row>
    <row r="107" spans="2:65" s="1" customFormat="1" ht="18" customHeight="1">
      <c r="B107" s="31"/>
      <c r="D107" s="236" t="s">
        <v>103</v>
      </c>
      <c r="E107" s="237"/>
      <c r="F107" s="237"/>
      <c r="I107" s="86"/>
      <c r="J107" s="127">
        <v>0</v>
      </c>
      <c r="L107" s="128"/>
      <c r="M107" s="86"/>
      <c r="N107" s="129" t="s">
        <v>39</v>
      </c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130" t="s">
        <v>104</v>
      </c>
      <c r="AZ107" s="86"/>
      <c r="BA107" s="86"/>
      <c r="BB107" s="86"/>
      <c r="BC107" s="86"/>
      <c r="BD107" s="86"/>
      <c r="BE107" s="131">
        <f aca="true" t="shared" si="0" ref="BE107:BE112">IF(N107="základní",J107,0)</f>
        <v>0</v>
      </c>
      <c r="BF107" s="131">
        <f aca="true" t="shared" si="1" ref="BF107:BF112">IF(N107="snížená",J107,0)</f>
        <v>0</v>
      </c>
      <c r="BG107" s="131">
        <f aca="true" t="shared" si="2" ref="BG107:BG112">IF(N107="zákl. přenesená",J107,0)</f>
        <v>0</v>
      </c>
      <c r="BH107" s="131">
        <f aca="true" t="shared" si="3" ref="BH107:BH112">IF(N107="sníž. přenesená",J107,0)</f>
        <v>0</v>
      </c>
      <c r="BI107" s="131">
        <f aca="true" t="shared" si="4" ref="BI107:BI112">IF(N107="nulová",J107,0)</f>
        <v>0</v>
      </c>
      <c r="BJ107" s="130" t="s">
        <v>82</v>
      </c>
      <c r="BK107" s="86"/>
      <c r="BL107" s="86"/>
      <c r="BM107" s="86"/>
    </row>
    <row r="108" spans="2:65" s="1" customFormat="1" ht="18" customHeight="1">
      <c r="B108" s="31"/>
      <c r="D108" s="236" t="s">
        <v>105</v>
      </c>
      <c r="E108" s="237"/>
      <c r="F108" s="237"/>
      <c r="I108" s="86"/>
      <c r="J108" s="127">
        <v>0</v>
      </c>
      <c r="L108" s="128"/>
      <c r="M108" s="86"/>
      <c r="N108" s="129" t="s">
        <v>39</v>
      </c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130" t="s">
        <v>104</v>
      </c>
      <c r="AZ108" s="86"/>
      <c r="BA108" s="86"/>
      <c r="BB108" s="86"/>
      <c r="BC108" s="86"/>
      <c r="BD108" s="86"/>
      <c r="BE108" s="131">
        <f t="shared" si="0"/>
        <v>0</v>
      </c>
      <c r="BF108" s="131">
        <f t="shared" si="1"/>
        <v>0</v>
      </c>
      <c r="BG108" s="131">
        <f t="shared" si="2"/>
        <v>0</v>
      </c>
      <c r="BH108" s="131">
        <f t="shared" si="3"/>
        <v>0</v>
      </c>
      <c r="BI108" s="131">
        <f t="shared" si="4"/>
        <v>0</v>
      </c>
      <c r="BJ108" s="130" t="s">
        <v>82</v>
      </c>
      <c r="BK108" s="86"/>
      <c r="BL108" s="86"/>
      <c r="BM108" s="86"/>
    </row>
    <row r="109" spans="2:65" s="1" customFormat="1" ht="18" customHeight="1">
      <c r="B109" s="31"/>
      <c r="D109" s="236" t="s">
        <v>106</v>
      </c>
      <c r="E109" s="237"/>
      <c r="F109" s="237"/>
      <c r="I109" s="86"/>
      <c r="J109" s="127">
        <v>0</v>
      </c>
      <c r="L109" s="128"/>
      <c r="M109" s="86"/>
      <c r="N109" s="129" t="s">
        <v>39</v>
      </c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130" t="s">
        <v>104</v>
      </c>
      <c r="AZ109" s="86"/>
      <c r="BA109" s="86"/>
      <c r="BB109" s="86"/>
      <c r="BC109" s="86"/>
      <c r="BD109" s="86"/>
      <c r="BE109" s="131">
        <f t="shared" si="0"/>
        <v>0</v>
      </c>
      <c r="BF109" s="131">
        <f t="shared" si="1"/>
        <v>0</v>
      </c>
      <c r="BG109" s="131">
        <f t="shared" si="2"/>
        <v>0</v>
      </c>
      <c r="BH109" s="131">
        <f t="shared" si="3"/>
        <v>0</v>
      </c>
      <c r="BI109" s="131">
        <f t="shared" si="4"/>
        <v>0</v>
      </c>
      <c r="BJ109" s="130" t="s">
        <v>82</v>
      </c>
      <c r="BK109" s="86"/>
      <c r="BL109" s="86"/>
      <c r="BM109" s="86"/>
    </row>
    <row r="110" spans="2:65" s="1" customFormat="1" ht="18" customHeight="1">
      <c r="B110" s="31"/>
      <c r="D110" s="236" t="s">
        <v>107</v>
      </c>
      <c r="E110" s="237"/>
      <c r="F110" s="237"/>
      <c r="I110" s="86"/>
      <c r="J110" s="127">
        <v>0</v>
      </c>
      <c r="L110" s="128"/>
      <c r="M110" s="86"/>
      <c r="N110" s="129" t="s">
        <v>39</v>
      </c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130" t="s">
        <v>104</v>
      </c>
      <c r="AZ110" s="86"/>
      <c r="BA110" s="86"/>
      <c r="BB110" s="86"/>
      <c r="BC110" s="86"/>
      <c r="BD110" s="86"/>
      <c r="BE110" s="131">
        <f t="shared" si="0"/>
        <v>0</v>
      </c>
      <c r="BF110" s="131">
        <f t="shared" si="1"/>
        <v>0</v>
      </c>
      <c r="BG110" s="131">
        <f t="shared" si="2"/>
        <v>0</v>
      </c>
      <c r="BH110" s="131">
        <f t="shared" si="3"/>
        <v>0</v>
      </c>
      <c r="BI110" s="131">
        <f t="shared" si="4"/>
        <v>0</v>
      </c>
      <c r="BJ110" s="130" t="s">
        <v>82</v>
      </c>
      <c r="BK110" s="86"/>
      <c r="BL110" s="86"/>
      <c r="BM110" s="86"/>
    </row>
    <row r="111" spans="2:65" s="1" customFormat="1" ht="18" customHeight="1">
      <c r="B111" s="31"/>
      <c r="D111" s="236" t="s">
        <v>108</v>
      </c>
      <c r="E111" s="237"/>
      <c r="F111" s="237"/>
      <c r="I111" s="86"/>
      <c r="J111" s="127">
        <v>0</v>
      </c>
      <c r="L111" s="128"/>
      <c r="M111" s="86"/>
      <c r="N111" s="129" t="s">
        <v>39</v>
      </c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130" t="s">
        <v>104</v>
      </c>
      <c r="AZ111" s="86"/>
      <c r="BA111" s="86"/>
      <c r="BB111" s="86"/>
      <c r="BC111" s="86"/>
      <c r="BD111" s="86"/>
      <c r="BE111" s="131">
        <f t="shared" si="0"/>
        <v>0</v>
      </c>
      <c r="BF111" s="131">
        <f t="shared" si="1"/>
        <v>0</v>
      </c>
      <c r="BG111" s="131">
        <f t="shared" si="2"/>
        <v>0</v>
      </c>
      <c r="BH111" s="131">
        <f t="shared" si="3"/>
        <v>0</v>
      </c>
      <c r="BI111" s="131">
        <f t="shared" si="4"/>
        <v>0</v>
      </c>
      <c r="BJ111" s="130" t="s">
        <v>82</v>
      </c>
      <c r="BK111" s="86"/>
      <c r="BL111" s="86"/>
      <c r="BM111" s="86"/>
    </row>
    <row r="112" spans="2:65" s="1" customFormat="1" ht="18" customHeight="1">
      <c r="B112" s="31"/>
      <c r="D112" s="126" t="s">
        <v>109</v>
      </c>
      <c r="I112" s="86"/>
      <c r="J112" s="127">
        <f>ROUND(J30*T112,2)</f>
        <v>0</v>
      </c>
      <c r="L112" s="128"/>
      <c r="M112" s="86"/>
      <c r="N112" s="129" t="s">
        <v>39</v>
      </c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130" t="s">
        <v>110</v>
      </c>
      <c r="AZ112" s="86"/>
      <c r="BA112" s="86"/>
      <c r="BB112" s="86"/>
      <c r="BC112" s="86"/>
      <c r="BD112" s="86"/>
      <c r="BE112" s="131">
        <f t="shared" si="0"/>
        <v>0</v>
      </c>
      <c r="BF112" s="131">
        <f t="shared" si="1"/>
        <v>0</v>
      </c>
      <c r="BG112" s="131">
        <f t="shared" si="2"/>
        <v>0</v>
      </c>
      <c r="BH112" s="131">
        <f t="shared" si="3"/>
        <v>0</v>
      </c>
      <c r="BI112" s="131">
        <f t="shared" si="4"/>
        <v>0</v>
      </c>
      <c r="BJ112" s="130" t="s">
        <v>82</v>
      </c>
      <c r="BK112" s="86"/>
      <c r="BL112" s="86"/>
      <c r="BM112" s="86"/>
    </row>
    <row r="113" spans="2:12" s="1" customFormat="1" ht="11.25">
      <c r="B113" s="31"/>
      <c r="I113" s="86"/>
      <c r="L113" s="31"/>
    </row>
    <row r="114" spans="2:12" s="1" customFormat="1" ht="29.25" customHeight="1">
      <c r="B114" s="31"/>
      <c r="C114" s="132" t="s">
        <v>111</v>
      </c>
      <c r="D114" s="97"/>
      <c r="E114" s="97"/>
      <c r="F114" s="97"/>
      <c r="G114" s="97"/>
      <c r="H114" s="97"/>
      <c r="I114" s="111"/>
      <c r="J114" s="133">
        <f>ROUND(J96+J106,2)</f>
        <v>0</v>
      </c>
      <c r="K114" s="97"/>
      <c r="L114" s="31"/>
    </row>
    <row r="115" spans="2:12" s="1" customFormat="1" ht="6.95" customHeight="1">
      <c r="B115" s="43"/>
      <c r="C115" s="44"/>
      <c r="D115" s="44"/>
      <c r="E115" s="44"/>
      <c r="F115" s="44"/>
      <c r="G115" s="44"/>
      <c r="H115" s="44"/>
      <c r="I115" s="108"/>
      <c r="J115" s="44"/>
      <c r="K115" s="44"/>
      <c r="L115" s="31"/>
    </row>
    <row r="119" spans="2:12" s="1" customFormat="1" ht="6.95" customHeight="1">
      <c r="B119" s="45"/>
      <c r="C119" s="46"/>
      <c r="D119" s="46"/>
      <c r="E119" s="46"/>
      <c r="F119" s="46"/>
      <c r="G119" s="46"/>
      <c r="H119" s="46"/>
      <c r="I119" s="109"/>
      <c r="J119" s="46"/>
      <c r="K119" s="46"/>
      <c r="L119" s="31"/>
    </row>
    <row r="120" spans="2:12" s="1" customFormat="1" ht="24.95" customHeight="1">
      <c r="B120" s="31"/>
      <c r="C120" s="20" t="s">
        <v>112</v>
      </c>
      <c r="I120" s="86"/>
      <c r="L120" s="31"/>
    </row>
    <row r="121" spans="2:12" s="1" customFormat="1" ht="6.95" customHeight="1">
      <c r="B121" s="31"/>
      <c r="I121" s="86"/>
      <c r="L121" s="31"/>
    </row>
    <row r="122" spans="2:12" s="1" customFormat="1" ht="12" customHeight="1">
      <c r="B122" s="31"/>
      <c r="C122" s="26" t="s">
        <v>16</v>
      </c>
      <c r="I122" s="86"/>
      <c r="L122" s="31"/>
    </row>
    <row r="123" spans="2:12" s="1" customFormat="1" ht="16.5" customHeight="1">
      <c r="B123" s="31"/>
      <c r="E123" s="232" t="str">
        <f>E7</f>
        <v>Menza UP Olomouc - Varna - náhrada dvojice kotlů třemi kotly 300L</v>
      </c>
      <c r="F123" s="233"/>
      <c r="G123" s="233"/>
      <c r="H123" s="233"/>
      <c r="I123" s="86"/>
      <c r="L123" s="31"/>
    </row>
    <row r="124" spans="2:12" s="1" customFormat="1" ht="12" customHeight="1">
      <c r="B124" s="31"/>
      <c r="C124" s="26" t="s">
        <v>86</v>
      </c>
      <c r="I124" s="86"/>
      <c r="L124" s="31"/>
    </row>
    <row r="125" spans="2:12" s="1" customFormat="1" ht="16.5" customHeight="1">
      <c r="B125" s="31"/>
      <c r="E125" s="208" t="str">
        <f>E9</f>
        <v>05450002 - Varna - náhrada dvojice kotlů třemi kotly 300L</v>
      </c>
      <c r="F125" s="234"/>
      <c r="G125" s="234"/>
      <c r="H125" s="234"/>
      <c r="I125" s="86"/>
      <c r="L125" s="31"/>
    </row>
    <row r="126" spans="2:12" s="1" customFormat="1" ht="6.95" customHeight="1">
      <c r="B126" s="31"/>
      <c r="I126" s="86"/>
      <c r="L126" s="31"/>
    </row>
    <row r="127" spans="2:12" s="1" customFormat="1" ht="12" customHeight="1">
      <c r="B127" s="31"/>
      <c r="C127" s="26" t="s">
        <v>20</v>
      </c>
      <c r="F127" s="24" t="str">
        <f>F12</f>
        <v>Olomouc</v>
      </c>
      <c r="I127" s="87" t="s">
        <v>22</v>
      </c>
      <c r="J127" s="51" t="str">
        <f>IF(J12="","",J12)</f>
        <v>20. 3. 2023</v>
      </c>
      <c r="L127" s="31"/>
    </row>
    <row r="128" spans="2:12" s="1" customFormat="1" ht="6.95" customHeight="1">
      <c r="B128" s="31"/>
      <c r="I128" s="86"/>
      <c r="L128" s="31"/>
    </row>
    <row r="129" spans="2:12" s="1" customFormat="1" ht="15.2" customHeight="1">
      <c r="B129" s="31"/>
      <c r="C129" s="26" t="s">
        <v>24</v>
      </c>
      <c r="F129" s="24" t="str">
        <f>E15</f>
        <v xml:space="preserve"> </v>
      </c>
      <c r="I129" s="87" t="s">
        <v>30</v>
      </c>
      <c r="J129" s="29" t="str">
        <f>E21</f>
        <v xml:space="preserve"> </v>
      </c>
      <c r="L129" s="31"/>
    </row>
    <row r="130" spans="2:12" s="1" customFormat="1" ht="15.2" customHeight="1">
      <c r="B130" s="31"/>
      <c r="C130" s="26" t="s">
        <v>28</v>
      </c>
      <c r="F130" s="24" t="str">
        <f>IF(E18="","",E18)</f>
        <v>Vyplň údaj</v>
      </c>
      <c r="I130" s="87" t="s">
        <v>32</v>
      </c>
      <c r="J130" s="29" t="str">
        <f>E24</f>
        <v xml:space="preserve"> </v>
      </c>
      <c r="L130" s="31"/>
    </row>
    <row r="131" spans="2:12" s="1" customFormat="1" ht="10.35" customHeight="1">
      <c r="B131" s="31"/>
      <c r="I131" s="86"/>
      <c r="L131" s="31"/>
    </row>
    <row r="132" spans="2:20" s="10" customFormat="1" ht="29.25" customHeight="1">
      <c r="B132" s="134"/>
      <c r="C132" s="135" t="s">
        <v>113</v>
      </c>
      <c r="D132" s="136" t="s">
        <v>59</v>
      </c>
      <c r="E132" s="136" t="s">
        <v>55</v>
      </c>
      <c r="F132" s="136" t="s">
        <v>56</v>
      </c>
      <c r="G132" s="136" t="s">
        <v>114</v>
      </c>
      <c r="H132" s="136" t="s">
        <v>115</v>
      </c>
      <c r="I132" s="137" t="s">
        <v>116</v>
      </c>
      <c r="J132" s="138" t="s">
        <v>92</v>
      </c>
      <c r="K132" s="139" t="s">
        <v>117</v>
      </c>
      <c r="L132" s="134"/>
      <c r="M132" s="58" t="s">
        <v>1</v>
      </c>
      <c r="N132" s="59" t="s">
        <v>38</v>
      </c>
      <c r="O132" s="59" t="s">
        <v>118</v>
      </c>
      <c r="P132" s="59" t="s">
        <v>119</v>
      </c>
      <c r="Q132" s="59" t="s">
        <v>120</v>
      </c>
      <c r="R132" s="59" t="s">
        <v>121</v>
      </c>
      <c r="S132" s="59" t="s">
        <v>122</v>
      </c>
      <c r="T132" s="60" t="s">
        <v>123</v>
      </c>
    </row>
    <row r="133" spans="2:63" s="1" customFormat="1" ht="22.9" customHeight="1">
      <c r="B133" s="31"/>
      <c r="C133" s="63" t="s">
        <v>124</v>
      </c>
      <c r="I133" s="86"/>
      <c r="J133" s="140">
        <f>BK133</f>
        <v>0</v>
      </c>
      <c r="L133" s="31"/>
      <c r="M133" s="61"/>
      <c r="N133" s="52"/>
      <c r="O133" s="52"/>
      <c r="P133" s="141">
        <f>P134+P179+P208</f>
        <v>0</v>
      </c>
      <c r="Q133" s="52"/>
      <c r="R133" s="141">
        <f>R134+R179+R208</f>
        <v>0.0057599999999999995</v>
      </c>
      <c r="S133" s="52"/>
      <c r="T133" s="142">
        <f>T134+T179+T208</f>
        <v>0.0038599999999999997</v>
      </c>
      <c r="AT133" s="16" t="s">
        <v>73</v>
      </c>
      <c r="AU133" s="16" t="s">
        <v>94</v>
      </c>
      <c r="BK133" s="143">
        <f>BK134+BK179+BK208</f>
        <v>0</v>
      </c>
    </row>
    <row r="134" spans="2:63" s="11" customFormat="1" ht="25.9" customHeight="1">
      <c r="B134" s="144"/>
      <c r="D134" s="145" t="s">
        <v>73</v>
      </c>
      <c r="E134" s="146" t="s">
        <v>125</v>
      </c>
      <c r="F134" s="146" t="s">
        <v>126</v>
      </c>
      <c r="I134" s="147"/>
      <c r="J134" s="148">
        <f>BK134</f>
        <v>0</v>
      </c>
      <c r="L134" s="144"/>
      <c r="M134" s="149"/>
      <c r="P134" s="150">
        <f>P135+P167+P168</f>
        <v>0</v>
      </c>
      <c r="R134" s="150">
        <f>R135+R167+R168</f>
        <v>0.0057599999999999995</v>
      </c>
      <c r="T134" s="151">
        <f>T135+T167+T168</f>
        <v>0.0038599999999999997</v>
      </c>
      <c r="AR134" s="145" t="s">
        <v>84</v>
      </c>
      <c r="AT134" s="152" t="s">
        <v>73</v>
      </c>
      <c r="AU134" s="152" t="s">
        <v>74</v>
      </c>
      <c r="AY134" s="145" t="s">
        <v>127</v>
      </c>
      <c r="BK134" s="153">
        <f>BK135+BK167+BK168</f>
        <v>0</v>
      </c>
    </row>
    <row r="135" spans="2:63" s="11" customFormat="1" ht="22.9" customHeight="1">
      <c r="B135" s="144"/>
      <c r="D135" s="145" t="s">
        <v>73</v>
      </c>
      <c r="E135" s="154" t="s">
        <v>128</v>
      </c>
      <c r="F135" s="154" t="s">
        <v>129</v>
      </c>
      <c r="I135" s="147"/>
      <c r="J135" s="155">
        <f>BK135</f>
        <v>0</v>
      </c>
      <c r="L135" s="144"/>
      <c r="M135" s="149"/>
      <c r="P135" s="150">
        <f>SUM(P136:P166)</f>
        <v>0</v>
      </c>
      <c r="R135" s="150">
        <f>SUM(R136:R166)</f>
        <v>0.0057599999999999995</v>
      </c>
      <c r="T135" s="151">
        <f>SUM(T136:T166)</f>
        <v>0.0038599999999999997</v>
      </c>
      <c r="AR135" s="145" t="s">
        <v>84</v>
      </c>
      <c r="AT135" s="152" t="s">
        <v>73</v>
      </c>
      <c r="AU135" s="152" t="s">
        <v>82</v>
      </c>
      <c r="AY135" s="145" t="s">
        <v>127</v>
      </c>
      <c r="BK135" s="153">
        <f>SUM(BK136:BK166)</f>
        <v>0</v>
      </c>
    </row>
    <row r="136" spans="2:65" s="1" customFormat="1" ht="16.5" customHeight="1">
      <c r="B136" s="31"/>
      <c r="C136" s="156" t="s">
        <v>82</v>
      </c>
      <c r="D136" s="156" t="s">
        <v>130</v>
      </c>
      <c r="E136" s="157" t="s">
        <v>131</v>
      </c>
      <c r="F136" s="158" t="s">
        <v>132</v>
      </c>
      <c r="G136" s="159" t="s">
        <v>133</v>
      </c>
      <c r="H136" s="160">
        <v>2</v>
      </c>
      <c r="I136" s="161"/>
      <c r="J136" s="162">
        <f>ROUND(I136*H136,2)</f>
        <v>0</v>
      </c>
      <c r="K136" s="158" t="s">
        <v>134</v>
      </c>
      <c r="L136" s="31"/>
      <c r="M136" s="163" t="s">
        <v>1</v>
      </c>
      <c r="N136" s="125" t="s">
        <v>39</v>
      </c>
      <c r="P136" s="164">
        <f>O136*H136</f>
        <v>0</v>
      </c>
      <c r="Q136" s="164">
        <v>0</v>
      </c>
      <c r="R136" s="164">
        <f>Q136*H136</f>
        <v>0</v>
      </c>
      <c r="S136" s="164">
        <v>0.00087</v>
      </c>
      <c r="T136" s="165">
        <f>S136*H136</f>
        <v>0.00174</v>
      </c>
      <c r="AR136" s="166" t="s">
        <v>135</v>
      </c>
      <c r="AT136" s="166" t="s">
        <v>130</v>
      </c>
      <c r="AU136" s="166" t="s">
        <v>84</v>
      </c>
      <c r="AY136" s="16" t="s">
        <v>127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82</v>
      </c>
      <c r="BK136" s="167">
        <f>ROUND(I136*H136,2)</f>
        <v>0</v>
      </c>
      <c r="BL136" s="16" t="s">
        <v>135</v>
      </c>
      <c r="BM136" s="166" t="s">
        <v>136</v>
      </c>
    </row>
    <row r="137" spans="2:51" s="12" customFormat="1" ht="11.25">
      <c r="B137" s="168"/>
      <c r="D137" s="169" t="s">
        <v>137</v>
      </c>
      <c r="E137" s="170" t="s">
        <v>1</v>
      </c>
      <c r="F137" s="171" t="s">
        <v>138</v>
      </c>
      <c r="H137" s="172">
        <v>1</v>
      </c>
      <c r="I137" s="173"/>
      <c r="L137" s="168"/>
      <c r="M137" s="174"/>
      <c r="T137" s="175"/>
      <c r="AT137" s="170" t="s">
        <v>137</v>
      </c>
      <c r="AU137" s="170" t="s">
        <v>84</v>
      </c>
      <c r="AV137" s="12" t="s">
        <v>84</v>
      </c>
      <c r="AW137" s="12" t="s">
        <v>31</v>
      </c>
      <c r="AX137" s="12" t="s">
        <v>74</v>
      </c>
      <c r="AY137" s="170" t="s">
        <v>127</v>
      </c>
    </row>
    <row r="138" spans="2:51" s="12" customFormat="1" ht="11.25">
      <c r="B138" s="168"/>
      <c r="D138" s="169" t="s">
        <v>137</v>
      </c>
      <c r="E138" s="170" t="s">
        <v>1</v>
      </c>
      <c r="F138" s="171" t="s">
        <v>139</v>
      </c>
      <c r="H138" s="172">
        <v>1</v>
      </c>
      <c r="I138" s="173"/>
      <c r="L138" s="168"/>
      <c r="M138" s="174"/>
      <c r="T138" s="175"/>
      <c r="AT138" s="170" t="s">
        <v>137</v>
      </c>
      <c r="AU138" s="170" t="s">
        <v>84</v>
      </c>
      <c r="AV138" s="12" t="s">
        <v>84</v>
      </c>
      <c r="AW138" s="12" t="s">
        <v>31</v>
      </c>
      <c r="AX138" s="12" t="s">
        <v>74</v>
      </c>
      <c r="AY138" s="170" t="s">
        <v>127</v>
      </c>
    </row>
    <row r="139" spans="2:51" s="13" customFormat="1" ht="11.25">
      <c r="B139" s="176"/>
      <c r="D139" s="169" t="s">
        <v>137</v>
      </c>
      <c r="E139" s="177" t="s">
        <v>1</v>
      </c>
      <c r="F139" s="178" t="s">
        <v>140</v>
      </c>
      <c r="H139" s="179">
        <v>2</v>
      </c>
      <c r="I139" s="180"/>
      <c r="L139" s="176"/>
      <c r="M139" s="181"/>
      <c r="T139" s="182"/>
      <c r="AT139" s="177" t="s">
        <v>137</v>
      </c>
      <c r="AU139" s="177" t="s">
        <v>84</v>
      </c>
      <c r="AV139" s="13" t="s">
        <v>141</v>
      </c>
      <c r="AW139" s="13" t="s">
        <v>31</v>
      </c>
      <c r="AX139" s="13" t="s">
        <v>82</v>
      </c>
      <c r="AY139" s="177" t="s">
        <v>127</v>
      </c>
    </row>
    <row r="140" spans="2:65" s="1" customFormat="1" ht="24" customHeight="1">
      <c r="B140" s="31"/>
      <c r="C140" s="156" t="s">
        <v>84</v>
      </c>
      <c r="D140" s="156" t="s">
        <v>130</v>
      </c>
      <c r="E140" s="157" t="s">
        <v>142</v>
      </c>
      <c r="F140" s="158" t="s">
        <v>143</v>
      </c>
      <c r="G140" s="159" t="s">
        <v>133</v>
      </c>
      <c r="H140" s="160">
        <v>2</v>
      </c>
      <c r="I140" s="161"/>
      <c r="J140" s="162">
        <f>ROUND(I140*H140,2)</f>
        <v>0</v>
      </c>
      <c r="K140" s="158" t="s">
        <v>134</v>
      </c>
      <c r="L140" s="31"/>
      <c r="M140" s="163" t="s">
        <v>1</v>
      </c>
      <c r="N140" s="125" t="s">
        <v>39</v>
      </c>
      <c r="P140" s="164">
        <f>O140*H140</f>
        <v>0</v>
      </c>
      <c r="Q140" s="164">
        <v>0.00183</v>
      </c>
      <c r="R140" s="164">
        <f>Q140*H140</f>
        <v>0.00366</v>
      </c>
      <c r="S140" s="164">
        <v>0</v>
      </c>
      <c r="T140" s="165">
        <f>S140*H140</f>
        <v>0</v>
      </c>
      <c r="AR140" s="166" t="s">
        <v>135</v>
      </c>
      <c r="AT140" s="166" t="s">
        <v>130</v>
      </c>
      <c r="AU140" s="166" t="s">
        <v>84</v>
      </c>
      <c r="AY140" s="16" t="s">
        <v>127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" t="s">
        <v>82</v>
      </c>
      <c r="BK140" s="167">
        <f>ROUND(I140*H140,2)</f>
        <v>0</v>
      </c>
      <c r="BL140" s="16" t="s">
        <v>135</v>
      </c>
      <c r="BM140" s="166" t="s">
        <v>144</v>
      </c>
    </row>
    <row r="141" spans="2:51" s="12" customFormat="1" ht="11.25">
      <c r="B141" s="168"/>
      <c r="D141" s="169" t="s">
        <v>137</v>
      </c>
      <c r="E141" s="170" t="s">
        <v>1</v>
      </c>
      <c r="F141" s="171" t="s">
        <v>138</v>
      </c>
      <c r="H141" s="172">
        <v>1</v>
      </c>
      <c r="I141" s="173"/>
      <c r="L141" s="168"/>
      <c r="M141" s="174"/>
      <c r="T141" s="175"/>
      <c r="AT141" s="170" t="s">
        <v>137</v>
      </c>
      <c r="AU141" s="170" t="s">
        <v>84</v>
      </c>
      <c r="AV141" s="12" t="s">
        <v>84</v>
      </c>
      <c r="AW141" s="12" t="s">
        <v>31</v>
      </c>
      <c r="AX141" s="12" t="s">
        <v>74</v>
      </c>
      <c r="AY141" s="170" t="s">
        <v>127</v>
      </c>
    </row>
    <row r="142" spans="2:51" s="12" customFormat="1" ht="11.25">
      <c r="B142" s="168"/>
      <c r="D142" s="169" t="s">
        <v>137</v>
      </c>
      <c r="E142" s="170" t="s">
        <v>1</v>
      </c>
      <c r="F142" s="171" t="s">
        <v>139</v>
      </c>
      <c r="H142" s="172">
        <v>1</v>
      </c>
      <c r="I142" s="173"/>
      <c r="L142" s="168"/>
      <c r="M142" s="174"/>
      <c r="T142" s="175"/>
      <c r="AT142" s="170" t="s">
        <v>137</v>
      </c>
      <c r="AU142" s="170" t="s">
        <v>84</v>
      </c>
      <c r="AV142" s="12" t="s">
        <v>84</v>
      </c>
      <c r="AW142" s="12" t="s">
        <v>31</v>
      </c>
      <c r="AX142" s="12" t="s">
        <v>74</v>
      </c>
      <c r="AY142" s="170" t="s">
        <v>127</v>
      </c>
    </row>
    <row r="143" spans="2:51" s="13" customFormat="1" ht="11.25">
      <c r="B143" s="176"/>
      <c r="D143" s="169" t="s">
        <v>137</v>
      </c>
      <c r="E143" s="177" t="s">
        <v>1</v>
      </c>
      <c r="F143" s="178" t="s">
        <v>140</v>
      </c>
      <c r="H143" s="179">
        <v>2</v>
      </c>
      <c r="I143" s="180"/>
      <c r="L143" s="176"/>
      <c r="M143" s="181"/>
      <c r="T143" s="182"/>
      <c r="AT143" s="177" t="s">
        <v>137</v>
      </c>
      <c r="AU143" s="177" t="s">
        <v>84</v>
      </c>
      <c r="AV143" s="13" t="s">
        <v>141</v>
      </c>
      <c r="AW143" s="13" t="s">
        <v>31</v>
      </c>
      <c r="AX143" s="13" t="s">
        <v>82</v>
      </c>
      <c r="AY143" s="177" t="s">
        <v>127</v>
      </c>
    </row>
    <row r="144" spans="2:65" s="1" customFormat="1" ht="16.5" customHeight="1">
      <c r="B144" s="31"/>
      <c r="C144" s="156" t="s">
        <v>145</v>
      </c>
      <c r="D144" s="156" t="s">
        <v>130</v>
      </c>
      <c r="E144" s="157" t="s">
        <v>146</v>
      </c>
      <c r="F144" s="158" t="s">
        <v>147</v>
      </c>
      <c r="G144" s="159" t="s">
        <v>133</v>
      </c>
      <c r="H144" s="160">
        <v>4</v>
      </c>
      <c r="I144" s="161"/>
      <c r="J144" s="162">
        <f>ROUND(I144*H144,2)</f>
        <v>0</v>
      </c>
      <c r="K144" s="158" t="s">
        <v>134</v>
      </c>
      <c r="L144" s="31"/>
      <c r="M144" s="163" t="s">
        <v>1</v>
      </c>
      <c r="N144" s="125" t="s">
        <v>39</v>
      </c>
      <c r="P144" s="164">
        <f>O144*H144</f>
        <v>0</v>
      </c>
      <c r="Q144" s="164">
        <v>0</v>
      </c>
      <c r="R144" s="164">
        <f>Q144*H144</f>
        <v>0</v>
      </c>
      <c r="S144" s="164">
        <v>0.00053</v>
      </c>
      <c r="T144" s="165">
        <f>S144*H144</f>
        <v>0.00212</v>
      </c>
      <c r="AR144" s="166" t="s">
        <v>135</v>
      </c>
      <c r="AT144" s="166" t="s">
        <v>130</v>
      </c>
      <c r="AU144" s="166" t="s">
        <v>84</v>
      </c>
      <c r="AY144" s="16" t="s">
        <v>127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6" t="s">
        <v>82</v>
      </c>
      <c r="BK144" s="167">
        <f>ROUND(I144*H144,2)</f>
        <v>0</v>
      </c>
      <c r="BL144" s="16" t="s">
        <v>135</v>
      </c>
      <c r="BM144" s="166" t="s">
        <v>148</v>
      </c>
    </row>
    <row r="145" spans="2:51" s="14" customFormat="1" ht="11.25">
      <c r="B145" s="183"/>
      <c r="D145" s="169" t="s">
        <v>137</v>
      </c>
      <c r="E145" s="184" t="s">
        <v>1</v>
      </c>
      <c r="F145" s="185" t="s">
        <v>149</v>
      </c>
      <c r="H145" s="184" t="s">
        <v>1</v>
      </c>
      <c r="I145" s="186"/>
      <c r="L145" s="183"/>
      <c r="M145" s="187"/>
      <c r="T145" s="188"/>
      <c r="AT145" s="184" t="s">
        <v>137</v>
      </c>
      <c r="AU145" s="184" t="s">
        <v>84</v>
      </c>
      <c r="AV145" s="14" t="s">
        <v>82</v>
      </c>
      <c r="AW145" s="14" t="s">
        <v>31</v>
      </c>
      <c r="AX145" s="14" t="s">
        <v>74</v>
      </c>
      <c r="AY145" s="184" t="s">
        <v>127</v>
      </c>
    </row>
    <row r="146" spans="2:51" s="12" customFormat="1" ht="11.25">
      <c r="B146" s="168"/>
      <c r="D146" s="169" t="s">
        <v>137</v>
      </c>
      <c r="E146" s="170" t="s">
        <v>1</v>
      </c>
      <c r="F146" s="171" t="s">
        <v>150</v>
      </c>
      <c r="H146" s="172">
        <v>2</v>
      </c>
      <c r="I146" s="173"/>
      <c r="L146" s="168"/>
      <c r="M146" s="174"/>
      <c r="T146" s="175"/>
      <c r="AT146" s="170" t="s">
        <v>137</v>
      </c>
      <c r="AU146" s="170" t="s">
        <v>84</v>
      </c>
      <c r="AV146" s="12" t="s">
        <v>84</v>
      </c>
      <c r="AW146" s="12" t="s">
        <v>31</v>
      </c>
      <c r="AX146" s="12" t="s">
        <v>74</v>
      </c>
      <c r="AY146" s="170" t="s">
        <v>127</v>
      </c>
    </row>
    <row r="147" spans="2:51" s="12" customFormat="1" ht="11.25">
      <c r="B147" s="168"/>
      <c r="D147" s="169" t="s">
        <v>137</v>
      </c>
      <c r="E147" s="170" t="s">
        <v>1</v>
      </c>
      <c r="F147" s="171" t="s">
        <v>151</v>
      </c>
      <c r="H147" s="172">
        <v>2</v>
      </c>
      <c r="I147" s="173"/>
      <c r="L147" s="168"/>
      <c r="M147" s="174"/>
      <c r="T147" s="175"/>
      <c r="AT147" s="170" t="s">
        <v>137</v>
      </c>
      <c r="AU147" s="170" t="s">
        <v>84</v>
      </c>
      <c r="AV147" s="12" t="s">
        <v>84</v>
      </c>
      <c r="AW147" s="12" t="s">
        <v>31</v>
      </c>
      <c r="AX147" s="12" t="s">
        <v>74</v>
      </c>
      <c r="AY147" s="170" t="s">
        <v>127</v>
      </c>
    </row>
    <row r="148" spans="2:51" s="13" customFormat="1" ht="11.25">
      <c r="B148" s="176"/>
      <c r="D148" s="169" t="s">
        <v>137</v>
      </c>
      <c r="E148" s="177" t="s">
        <v>1</v>
      </c>
      <c r="F148" s="178" t="s">
        <v>140</v>
      </c>
      <c r="H148" s="179">
        <v>4</v>
      </c>
      <c r="I148" s="180"/>
      <c r="L148" s="176"/>
      <c r="M148" s="181"/>
      <c r="T148" s="182"/>
      <c r="AT148" s="177" t="s">
        <v>137</v>
      </c>
      <c r="AU148" s="177" t="s">
        <v>84</v>
      </c>
      <c r="AV148" s="13" t="s">
        <v>141</v>
      </c>
      <c r="AW148" s="13" t="s">
        <v>31</v>
      </c>
      <c r="AX148" s="13" t="s">
        <v>82</v>
      </c>
      <c r="AY148" s="177" t="s">
        <v>127</v>
      </c>
    </row>
    <row r="149" spans="2:65" s="1" customFormat="1" ht="16.5" customHeight="1">
      <c r="B149" s="31"/>
      <c r="C149" s="156" t="s">
        <v>141</v>
      </c>
      <c r="D149" s="156" t="s">
        <v>130</v>
      </c>
      <c r="E149" s="157" t="s">
        <v>152</v>
      </c>
      <c r="F149" s="158" t="s">
        <v>153</v>
      </c>
      <c r="G149" s="159" t="s">
        <v>133</v>
      </c>
      <c r="H149" s="160">
        <v>6</v>
      </c>
      <c r="I149" s="161"/>
      <c r="J149" s="162">
        <f>ROUND(I149*H149,2)</f>
        <v>0</v>
      </c>
      <c r="K149" s="158" t="s">
        <v>134</v>
      </c>
      <c r="L149" s="31"/>
      <c r="M149" s="163" t="s">
        <v>1</v>
      </c>
      <c r="N149" s="125" t="s">
        <v>39</v>
      </c>
      <c r="P149" s="164">
        <f>O149*H149</f>
        <v>0</v>
      </c>
      <c r="Q149" s="164">
        <v>0.00035</v>
      </c>
      <c r="R149" s="164">
        <f>Q149*H149</f>
        <v>0.0021</v>
      </c>
      <c r="S149" s="164">
        <v>0</v>
      </c>
      <c r="T149" s="165">
        <f>S149*H149</f>
        <v>0</v>
      </c>
      <c r="AR149" s="166" t="s">
        <v>135</v>
      </c>
      <c r="AT149" s="166" t="s">
        <v>130</v>
      </c>
      <c r="AU149" s="166" t="s">
        <v>84</v>
      </c>
      <c r="AY149" s="16" t="s">
        <v>127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82</v>
      </c>
      <c r="BK149" s="167">
        <f>ROUND(I149*H149,2)</f>
        <v>0</v>
      </c>
      <c r="BL149" s="16" t="s">
        <v>135</v>
      </c>
      <c r="BM149" s="166" t="s">
        <v>154</v>
      </c>
    </row>
    <row r="150" spans="2:51" s="14" customFormat="1" ht="11.25">
      <c r="B150" s="183"/>
      <c r="D150" s="169" t="s">
        <v>137</v>
      </c>
      <c r="E150" s="184" t="s">
        <v>1</v>
      </c>
      <c r="F150" s="185" t="s">
        <v>155</v>
      </c>
      <c r="H150" s="184" t="s">
        <v>1</v>
      </c>
      <c r="I150" s="186"/>
      <c r="L150" s="183"/>
      <c r="M150" s="187"/>
      <c r="T150" s="188"/>
      <c r="AT150" s="184" t="s">
        <v>137</v>
      </c>
      <c r="AU150" s="184" t="s">
        <v>84</v>
      </c>
      <c r="AV150" s="14" t="s">
        <v>82</v>
      </c>
      <c r="AW150" s="14" t="s">
        <v>31</v>
      </c>
      <c r="AX150" s="14" t="s">
        <v>74</v>
      </c>
      <c r="AY150" s="184" t="s">
        <v>127</v>
      </c>
    </row>
    <row r="151" spans="2:51" s="12" customFormat="1" ht="11.25">
      <c r="B151" s="168"/>
      <c r="D151" s="169" t="s">
        <v>137</v>
      </c>
      <c r="E151" s="170" t="s">
        <v>1</v>
      </c>
      <c r="F151" s="171" t="s">
        <v>150</v>
      </c>
      <c r="H151" s="172">
        <v>2</v>
      </c>
      <c r="I151" s="173"/>
      <c r="L151" s="168"/>
      <c r="M151" s="174"/>
      <c r="T151" s="175"/>
      <c r="AT151" s="170" t="s">
        <v>137</v>
      </c>
      <c r="AU151" s="170" t="s">
        <v>84</v>
      </c>
      <c r="AV151" s="12" t="s">
        <v>84</v>
      </c>
      <c r="AW151" s="12" t="s">
        <v>31</v>
      </c>
      <c r="AX151" s="12" t="s">
        <v>74</v>
      </c>
      <c r="AY151" s="170" t="s">
        <v>127</v>
      </c>
    </row>
    <row r="152" spans="2:51" s="12" customFormat="1" ht="11.25">
      <c r="B152" s="168"/>
      <c r="D152" s="169" t="s">
        <v>137</v>
      </c>
      <c r="E152" s="170" t="s">
        <v>1</v>
      </c>
      <c r="F152" s="171" t="s">
        <v>151</v>
      </c>
      <c r="H152" s="172">
        <v>2</v>
      </c>
      <c r="I152" s="173"/>
      <c r="L152" s="168"/>
      <c r="M152" s="174"/>
      <c r="T152" s="175"/>
      <c r="AT152" s="170" t="s">
        <v>137</v>
      </c>
      <c r="AU152" s="170" t="s">
        <v>84</v>
      </c>
      <c r="AV152" s="12" t="s">
        <v>84</v>
      </c>
      <c r="AW152" s="12" t="s">
        <v>31</v>
      </c>
      <c r="AX152" s="12" t="s">
        <v>74</v>
      </c>
      <c r="AY152" s="170" t="s">
        <v>127</v>
      </c>
    </row>
    <row r="153" spans="2:51" s="14" customFormat="1" ht="11.25">
      <c r="B153" s="183"/>
      <c r="D153" s="169" t="s">
        <v>137</v>
      </c>
      <c r="E153" s="184" t="s">
        <v>1</v>
      </c>
      <c r="F153" s="185" t="s">
        <v>156</v>
      </c>
      <c r="H153" s="184" t="s">
        <v>1</v>
      </c>
      <c r="I153" s="186"/>
      <c r="L153" s="183"/>
      <c r="M153" s="187"/>
      <c r="T153" s="188"/>
      <c r="AT153" s="184" t="s">
        <v>137</v>
      </c>
      <c r="AU153" s="184" t="s">
        <v>84</v>
      </c>
      <c r="AV153" s="14" t="s">
        <v>82</v>
      </c>
      <c r="AW153" s="14" t="s">
        <v>31</v>
      </c>
      <c r="AX153" s="14" t="s">
        <v>74</v>
      </c>
      <c r="AY153" s="184" t="s">
        <v>127</v>
      </c>
    </row>
    <row r="154" spans="2:51" s="12" customFormat="1" ht="11.25">
      <c r="B154" s="168"/>
      <c r="D154" s="169" t="s">
        <v>137</v>
      </c>
      <c r="E154" s="170" t="s">
        <v>1</v>
      </c>
      <c r="F154" s="171" t="s">
        <v>138</v>
      </c>
      <c r="H154" s="172">
        <v>1</v>
      </c>
      <c r="I154" s="173"/>
      <c r="L154" s="168"/>
      <c r="M154" s="174"/>
      <c r="T154" s="175"/>
      <c r="AT154" s="170" t="s">
        <v>137</v>
      </c>
      <c r="AU154" s="170" t="s">
        <v>84</v>
      </c>
      <c r="AV154" s="12" t="s">
        <v>84</v>
      </c>
      <c r="AW154" s="12" t="s">
        <v>31</v>
      </c>
      <c r="AX154" s="12" t="s">
        <v>74</v>
      </c>
      <c r="AY154" s="170" t="s">
        <v>127</v>
      </c>
    </row>
    <row r="155" spans="2:51" s="12" customFormat="1" ht="11.25">
      <c r="B155" s="168"/>
      <c r="D155" s="169" t="s">
        <v>137</v>
      </c>
      <c r="E155" s="170" t="s">
        <v>1</v>
      </c>
      <c r="F155" s="171" t="s">
        <v>139</v>
      </c>
      <c r="H155" s="172">
        <v>1</v>
      </c>
      <c r="I155" s="173"/>
      <c r="L155" s="168"/>
      <c r="M155" s="174"/>
      <c r="T155" s="175"/>
      <c r="AT155" s="170" t="s">
        <v>137</v>
      </c>
      <c r="AU155" s="170" t="s">
        <v>84</v>
      </c>
      <c r="AV155" s="12" t="s">
        <v>84</v>
      </c>
      <c r="AW155" s="12" t="s">
        <v>31</v>
      </c>
      <c r="AX155" s="12" t="s">
        <v>74</v>
      </c>
      <c r="AY155" s="170" t="s">
        <v>127</v>
      </c>
    </row>
    <row r="156" spans="2:51" s="13" customFormat="1" ht="11.25">
      <c r="B156" s="176"/>
      <c r="D156" s="169" t="s">
        <v>137</v>
      </c>
      <c r="E156" s="177" t="s">
        <v>1</v>
      </c>
      <c r="F156" s="178" t="s">
        <v>140</v>
      </c>
      <c r="H156" s="179">
        <v>6</v>
      </c>
      <c r="I156" s="180"/>
      <c r="L156" s="176"/>
      <c r="M156" s="181"/>
      <c r="T156" s="182"/>
      <c r="AT156" s="177" t="s">
        <v>137</v>
      </c>
      <c r="AU156" s="177" t="s">
        <v>84</v>
      </c>
      <c r="AV156" s="13" t="s">
        <v>141</v>
      </c>
      <c r="AW156" s="13" t="s">
        <v>31</v>
      </c>
      <c r="AX156" s="13" t="s">
        <v>82</v>
      </c>
      <c r="AY156" s="177" t="s">
        <v>127</v>
      </c>
    </row>
    <row r="157" spans="2:65" s="1" customFormat="1" ht="24" customHeight="1">
      <c r="B157" s="31"/>
      <c r="C157" s="156" t="s">
        <v>157</v>
      </c>
      <c r="D157" s="156" t="s">
        <v>130</v>
      </c>
      <c r="E157" s="157" t="s">
        <v>158</v>
      </c>
      <c r="F157" s="158" t="s">
        <v>159</v>
      </c>
      <c r="G157" s="159" t="s">
        <v>133</v>
      </c>
      <c r="H157" s="160">
        <v>6</v>
      </c>
      <c r="I157" s="161"/>
      <c r="J157" s="162">
        <f>ROUND(I157*H157,2)</f>
        <v>0</v>
      </c>
      <c r="K157" s="158" t="s">
        <v>1</v>
      </c>
      <c r="L157" s="31"/>
      <c r="M157" s="163" t="s">
        <v>1</v>
      </c>
      <c r="N157" s="125" t="s">
        <v>39</v>
      </c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AR157" s="166" t="s">
        <v>135</v>
      </c>
      <c r="AT157" s="166" t="s">
        <v>130</v>
      </c>
      <c r="AU157" s="166" t="s">
        <v>84</v>
      </c>
      <c r="AY157" s="16" t="s">
        <v>127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6" t="s">
        <v>82</v>
      </c>
      <c r="BK157" s="167">
        <f>ROUND(I157*H157,2)</f>
        <v>0</v>
      </c>
      <c r="BL157" s="16" t="s">
        <v>135</v>
      </c>
      <c r="BM157" s="166" t="s">
        <v>160</v>
      </c>
    </row>
    <row r="158" spans="2:51" s="14" customFormat="1" ht="11.25">
      <c r="B158" s="183"/>
      <c r="D158" s="169" t="s">
        <v>137</v>
      </c>
      <c r="E158" s="184" t="s">
        <v>1</v>
      </c>
      <c r="F158" s="185" t="s">
        <v>155</v>
      </c>
      <c r="H158" s="184" t="s">
        <v>1</v>
      </c>
      <c r="I158" s="186"/>
      <c r="L158" s="183"/>
      <c r="M158" s="187"/>
      <c r="T158" s="188"/>
      <c r="AT158" s="184" t="s">
        <v>137</v>
      </c>
      <c r="AU158" s="184" t="s">
        <v>84</v>
      </c>
      <c r="AV158" s="14" t="s">
        <v>82</v>
      </c>
      <c r="AW158" s="14" t="s">
        <v>31</v>
      </c>
      <c r="AX158" s="14" t="s">
        <v>74</v>
      </c>
      <c r="AY158" s="184" t="s">
        <v>127</v>
      </c>
    </row>
    <row r="159" spans="2:51" s="12" customFormat="1" ht="11.25">
      <c r="B159" s="168"/>
      <c r="D159" s="169" t="s">
        <v>137</v>
      </c>
      <c r="E159" s="170" t="s">
        <v>1</v>
      </c>
      <c r="F159" s="171" t="s">
        <v>150</v>
      </c>
      <c r="H159" s="172">
        <v>2</v>
      </c>
      <c r="I159" s="173"/>
      <c r="L159" s="168"/>
      <c r="M159" s="174"/>
      <c r="T159" s="175"/>
      <c r="AT159" s="170" t="s">
        <v>137</v>
      </c>
      <c r="AU159" s="170" t="s">
        <v>84</v>
      </c>
      <c r="AV159" s="12" t="s">
        <v>84</v>
      </c>
      <c r="AW159" s="12" t="s">
        <v>31</v>
      </c>
      <c r="AX159" s="12" t="s">
        <v>74</v>
      </c>
      <c r="AY159" s="170" t="s">
        <v>127</v>
      </c>
    </row>
    <row r="160" spans="2:51" s="12" customFormat="1" ht="11.25">
      <c r="B160" s="168"/>
      <c r="D160" s="169" t="s">
        <v>137</v>
      </c>
      <c r="E160" s="170" t="s">
        <v>1</v>
      </c>
      <c r="F160" s="171" t="s">
        <v>151</v>
      </c>
      <c r="H160" s="172">
        <v>2</v>
      </c>
      <c r="I160" s="173"/>
      <c r="L160" s="168"/>
      <c r="M160" s="174"/>
      <c r="T160" s="175"/>
      <c r="AT160" s="170" t="s">
        <v>137</v>
      </c>
      <c r="AU160" s="170" t="s">
        <v>84</v>
      </c>
      <c r="AV160" s="12" t="s">
        <v>84</v>
      </c>
      <c r="AW160" s="12" t="s">
        <v>31</v>
      </c>
      <c r="AX160" s="12" t="s">
        <v>74</v>
      </c>
      <c r="AY160" s="170" t="s">
        <v>127</v>
      </c>
    </row>
    <row r="161" spans="2:51" s="14" customFormat="1" ht="11.25">
      <c r="B161" s="183"/>
      <c r="D161" s="169" t="s">
        <v>137</v>
      </c>
      <c r="E161" s="184" t="s">
        <v>1</v>
      </c>
      <c r="F161" s="185" t="s">
        <v>156</v>
      </c>
      <c r="H161" s="184" t="s">
        <v>1</v>
      </c>
      <c r="I161" s="186"/>
      <c r="L161" s="183"/>
      <c r="M161" s="187"/>
      <c r="T161" s="188"/>
      <c r="AT161" s="184" t="s">
        <v>137</v>
      </c>
      <c r="AU161" s="184" t="s">
        <v>84</v>
      </c>
      <c r="AV161" s="14" t="s">
        <v>82</v>
      </c>
      <c r="AW161" s="14" t="s">
        <v>31</v>
      </c>
      <c r="AX161" s="14" t="s">
        <v>74</v>
      </c>
      <c r="AY161" s="184" t="s">
        <v>127</v>
      </c>
    </row>
    <row r="162" spans="2:51" s="12" customFormat="1" ht="11.25">
      <c r="B162" s="168"/>
      <c r="D162" s="169" t="s">
        <v>137</v>
      </c>
      <c r="E162" s="170" t="s">
        <v>1</v>
      </c>
      <c r="F162" s="171" t="s">
        <v>138</v>
      </c>
      <c r="H162" s="172">
        <v>1</v>
      </c>
      <c r="I162" s="173"/>
      <c r="L162" s="168"/>
      <c r="M162" s="174"/>
      <c r="T162" s="175"/>
      <c r="AT162" s="170" t="s">
        <v>137</v>
      </c>
      <c r="AU162" s="170" t="s">
        <v>84</v>
      </c>
      <c r="AV162" s="12" t="s">
        <v>84</v>
      </c>
      <c r="AW162" s="12" t="s">
        <v>31</v>
      </c>
      <c r="AX162" s="12" t="s">
        <v>74</v>
      </c>
      <c r="AY162" s="170" t="s">
        <v>127</v>
      </c>
    </row>
    <row r="163" spans="2:51" s="12" customFormat="1" ht="11.25">
      <c r="B163" s="168"/>
      <c r="D163" s="169" t="s">
        <v>137</v>
      </c>
      <c r="E163" s="170" t="s">
        <v>1</v>
      </c>
      <c r="F163" s="171" t="s">
        <v>139</v>
      </c>
      <c r="H163" s="172">
        <v>1</v>
      </c>
      <c r="I163" s="173"/>
      <c r="L163" s="168"/>
      <c r="M163" s="174"/>
      <c r="T163" s="175"/>
      <c r="AT163" s="170" t="s">
        <v>137</v>
      </c>
      <c r="AU163" s="170" t="s">
        <v>84</v>
      </c>
      <c r="AV163" s="12" t="s">
        <v>84</v>
      </c>
      <c r="AW163" s="12" t="s">
        <v>31</v>
      </c>
      <c r="AX163" s="12" t="s">
        <v>74</v>
      </c>
      <c r="AY163" s="170" t="s">
        <v>127</v>
      </c>
    </row>
    <row r="164" spans="2:51" s="13" customFormat="1" ht="11.25">
      <c r="B164" s="176"/>
      <c r="D164" s="169" t="s">
        <v>137</v>
      </c>
      <c r="E164" s="177" t="s">
        <v>1</v>
      </c>
      <c r="F164" s="178" t="s">
        <v>140</v>
      </c>
      <c r="H164" s="179">
        <v>6</v>
      </c>
      <c r="I164" s="180"/>
      <c r="L164" s="176"/>
      <c r="M164" s="181"/>
      <c r="T164" s="182"/>
      <c r="AT164" s="177" t="s">
        <v>137</v>
      </c>
      <c r="AU164" s="177" t="s">
        <v>84</v>
      </c>
      <c r="AV164" s="13" t="s">
        <v>141</v>
      </c>
      <c r="AW164" s="13" t="s">
        <v>31</v>
      </c>
      <c r="AX164" s="13" t="s">
        <v>82</v>
      </c>
      <c r="AY164" s="177" t="s">
        <v>127</v>
      </c>
    </row>
    <row r="165" spans="2:65" s="1" customFormat="1" ht="16.5" customHeight="1">
      <c r="B165" s="31"/>
      <c r="C165" s="156" t="s">
        <v>161</v>
      </c>
      <c r="D165" s="156" t="s">
        <v>130</v>
      </c>
      <c r="E165" s="157" t="s">
        <v>162</v>
      </c>
      <c r="F165" s="158" t="s">
        <v>163</v>
      </c>
      <c r="G165" s="159" t="s">
        <v>164</v>
      </c>
      <c r="H165" s="160">
        <v>1</v>
      </c>
      <c r="I165" s="161"/>
      <c r="J165" s="162">
        <f>ROUND(I165*H165,2)</f>
        <v>0</v>
      </c>
      <c r="K165" s="158" t="s">
        <v>1</v>
      </c>
      <c r="L165" s="31"/>
      <c r="M165" s="163" t="s">
        <v>1</v>
      </c>
      <c r="N165" s="125" t="s">
        <v>39</v>
      </c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AR165" s="166" t="s">
        <v>135</v>
      </c>
      <c r="AT165" s="166" t="s">
        <v>130</v>
      </c>
      <c r="AU165" s="166" t="s">
        <v>84</v>
      </c>
      <c r="AY165" s="16" t="s">
        <v>127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6" t="s">
        <v>82</v>
      </c>
      <c r="BK165" s="167">
        <f>ROUND(I165*H165,2)</f>
        <v>0</v>
      </c>
      <c r="BL165" s="16" t="s">
        <v>135</v>
      </c>
      <c r="BM165" s="166" t="s">
        <v>165</v>
      </c>
    </row>
    <row r="166" spans="2:65" s="1" customFormat="1" ht="24" customHeight="1">
      <c r="B166" s="31"/>
      <c r="C166" s="156" t="s">
        <v>166</v>
      </c>
      <c r="D166" s="156" t="s">
        <v>130</v>
      </c>
      <c r="E166" s="157" t="s">
        <v>167</v>
      </c>
      <c r="F166" s="158" t="s">
        <v>168</v>
      </c>
      <c r="G166" s="159" t="s">
        <v>169</v>
      </c>
      <c r="H166" s="189"/>
      <c r="I166" s="161"/>
      <c r="J166" s="162">
        <f>ROUND(I166*H166,2)</f>
        <v>0</v>
      </c>
      <c r="K166" s="158" t="s">
        <v>134</v>
      </c>
      <c r="L166" s="31"/>
      <c r="M166" s="163" t="s">
        <v>1</v>
      </c>
      <c r="N166" s="125" t="s">
        <v>39</v>
      </c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AR166" s="166" t="s">
        <v>135</v>
      </c>
      <c r="AT166" s="166" t="s">
        <v>130</v>
      </c>
      <c r="AU166" s="166" t="s">
        <v>84</v>
      </c>
      <c r="AY166" s="16" t="s">
        <v>127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82</v>
      </c>
      <c r="BK166" s="167">
        <f>ROUND(I166*H166,2)</f>
        <v>0</v>
      </c>
      <c r="BL166" s="16" t="s">
        <v>135</v>
      </c>
      <c r="BM166" s="166" t="s">
        <v>170</v>
      </c>
    </row>
    <row r="167" spans="2:63" s="11" customFormat="1" ht="22.9" customHeight="1">
      <c r="B167" s="144"/>
      <c r="D167" s="145" t="s">
        <v>73</v>
      </c>
      <c r="E167" s="154" t="s">
        <v>171</v>
      </c>
      <c r="F167" s="154" t="s">
        <v>172</v>
      </c>
      <c r="I167" s="147"/>
      <c r="J167" s="155">
        <f>BK167</f>
        <v>0</v>
      </c>
      <c r="L167" s="144"/>
      <c r="M167" s="149"/>
      <c r="P167" s="150">
        <v>0</v>
      </c>
      <c r="R167" s="150">
        <v>0</v>
      </c>
      <c r="T167" s="151">
        <v>0</v>
      </c>
      <c r="AR167" s="145" t="s">
        <v>84</v>
      </c>
      <c r="AT167" s="152" t="s">
        <v>73</v>
      </c>
      <c r="AU167" s="152" t="s">
        <v>82</v>
      </c>
      <c r="AY167" s="145" t="s">
        <v>127</v>
      </c>
      <c r="BK167" s="153">
        <v>0</v>
      </c>
    </row>
    <row r="168" spans="2:63" s="11" customFormat="1" ht="22.9" customHeight="1">
      <c r="B168" s="144"/>
      <c r="D168" s="145" t="s">
        <v>73</v>
      </c>
      <c r="E168" s="154" t="s">
        <v>173</v>
      </c>
      <c r="F168" s="154" t="s">
        <v>174</v>
      </c>
      <c r="I168" s="147"/>
      <c r="J168" s="155">
        <f>BK168</f>
        <v>0</v>
      </c>
      <c r="L168" s="144"/>
      <c r="M168" s="149"/>
      <c r="P168" s="150">
        <f>SUM(P169:P178)</f>
        <v>0</v>
      </c>
      <c r="R168" s="150">
        <f>SUM(R169:R178)</f>
        <v>0</v>
      </c>
      <c r="T168" s="151">
        <f>SUM(T169:T178)</f>
        <v>0</v>
      </c>
      <c r="AR168" s="145" t="s">
        <v>84</v>
      </c>
      <c r="AT168" s="152" t="s">
        <v>73</v>
      </c>
      <c r="AU168" s="152" t="s">
        <v>82</v>
      </c>
      <c r="AY168" s="145" t="s">
        <v>127</v>
      </c>
      <c r="BK168" s="153">
        <f>SUM(BK169:BK178)</f>
        <v>0</v>
      </c>
    </row>
    <row r="169" spans="2:65" s="1" customFormat="1" ht="24" customHeight="1">
      <c r="B169" s="31"/>
      <c r="C169" s="156" t="s">
        <v>175</v>
      </c>
      <c r="D169" s="156" t="s">
        <v>130</v>
      </c>
      <c r="E169" s="157" t="s">
        <v>176</v>
      </c>
      <c r="F169" s="158" t="s">
        <v>177</v>
      </c>
      <c r="G169" s="159" t="s">
        <v>133</v>
      </c>
      <c r="H169" s="160">
        <v>2</v>
      </c>
      <c r="I169" s="161"/>
      <c r="J169" s="162">
        <f>ROUND(I169*H169,2)</f>
        <v>0</v>
      </c>
      <c r="K169" s="158" t="s">
        <v>1</v>
      </c>
      <c r="L169" s="31"/>
      <c r="M169" s="163" t="s">
        <v>1</v>
      </c>
      <c r="N169" s="125" t="s">
        <v>39</v>
      </c>
      <c r="P169" s="164">
        <f>O169*H169</f>
        <v>0</v>
      </c>
      <c r="Q169" s="164">
        <v>0</v>
      </c>
      <c r="R169" s="164">
        <f>Q169*H169</f>
        <v>0</v>
      </c>
      <c r="S169" s="164">
        <v>0</v>
      </c>
      <c r="T169" s="165">
        <f>S169*H169</f>
        <v>0</v>
      </c>
      <c r="AR169" s="166" t="s">
        <v>135</v>
      </c>
      <c r="AT169" s="166" t="s">
        <v>130</v>
      </c>
      <c r="AU169" s="166" t="s">
        <v>84</v>
      </c>
      <c r="AY169" s="16" t="s">
        <v>127</v>
      </c>
      <c r="BE169" s="167">
        <f>IF(N169="základní",J169,0)</f>
        <v>0</v>
      </c>
      <c r="BF169" s="167">
        <f>IF(N169="snížená",J169,0)</f>
        <v>0</v>
      </c>
      <c r="BG169" s="167">
        <f>IF(N169="zákl. přenesená",J169,0)</f>
        <v>0</v>
      </c>
      <c r="BH169" s="167">
        <f>IF(N169="sníž. přenesená",J169,0)</f>
        <v>0</v>
      </c>
      <c r="BI169" s="167">
        <f>IF(N169="nulová",J169,0)</f>
        <v>0</v>
      </c>
      <c r="BJ169" s="16" t="s">
        <v>82</v>
      </c>
      <c r="BK169" s="167">
        <f>ROUND(I169*H169,2)</f>
        <v>0</v>
      </c>
      <c r="BL169" s="16" t="s">
        <v>135</v>
      </c>
      <c r="BM169" s="166" t="s">
        <v>178</v>
      </c>
    </row>
    <row r="170" spans="2:51" s="12" customFormat="1" ht="11.25">
      <c r="B170" s="168"/>
      <c r="D170" s="169" t="s">
        <v>137</v>
      </c>
      <c r="E170" s="170" t="s">
        <v>1</v>
      </c>
      <c r="F170" s="171" t="s">
        <v>84</v>
      </c>
      <c r="H170" s="172">
        <v>2</v>
      </c>
      <c r="I170" s="173"/>
      <c r="L170" s="168"/>
      <c r="M170" s="174"/>
      <c r="T170" s="175"/>
      <c r="AT170" s="170" t="s">
        <v>137</v>
      </c>
      <c r="AU170" s="170" t="s">
        <v>84</v>
      </c>
      <c r="AV170" s="12" t="s">
        <v>84</v>
      </c>
      <c r="AW170" s="12" t="s">
        <v>31</v>
      </c>
      <c r="AX170" s="12" t="s">
        <v>74</v>
      </c>
      <c r="AY170" s="170" t="s">
        <v>127</v>
      </c>
    </row>
    <row r="171" spans="2:51" s="13" customFormat="1" ht="11.25">
      <c r="B171" s="176"/>
      <c r="D171" s="169" t="s">
        <v>137</v>
      </c>
      <c r="E171" s="177" t="s">
        <v>1</v>
      </c>
      <c r="F171" s="178" t="s">
        <v>140</v>
      </c>
      <c r="H171" s="179">
        <v>2</v>
      </c>
      <c r="I171" s="180"/>
      <c r="L171" s="176"/>
      <c r="M171" s="181"/>
      <c r="T171" s="182"/>
      <c r="AT171" s="177" t="s">
        <v>137</v>
      </c>
      <c r="AU171" s="177" t="s">
        <v>84</v>
      </c>
      <c r="AV171" s="13" t="s">
        <v>141</v>
      </c>
      <c r="AW171" s="13" t="s">
        <v>31</v>
      </c>
      <c r="AX171" s="13" t="s">
        <v>82</v>
      </c>
      <c r="AY171" s="177" t="s">
        <v>127</v>
      </c>
    </row>
    <row r="172" spans="2:65" s="1" customFormat="1" ht="72" customHeight="1">
      <c r="B172" s="31"/>
      <c r="C172" s="156" t="s">
        <v>179</v>
      </c>
      <c r="D172" s="156" t="s">
        <v>130</v>
      </c>
      <c r="E172" s="157" t="s">
        <v>180</v>
      </c>
      <c r="F172" s="158" t="s">
        <v>181</v>
      </c>
      <c r="G172" s="159" t="s">
        <v>133</v>
      </c>
      <c r="H172" s="160">
        <v>3</v>
      </c>
      <c r="I172" s="161"/>
      <c r="J172" s="162">
        <f>ROUND(I172*H172,2)</f>
        <v>0</v>
      </c>
      <c r="K172" s="158" t="s">
        <v>1</v>
      </c>
      <c r="L172" s="31"/>
      <c r="M172" s="163" t="s">
        <v>1</v>
      </c>
      <c r="N172" s="125" t="s">
        <v>39</v>
      </c>
      <c r="P172" s="164">
        <f>O172*H172</f>
        <v>0</v>
      </c>
      <c r="Q172" s="164">
        <v>0</v>
      </c>
      <c r="R172" s="164">
        <f>Q172*H172</f>
        <v>0</v>
      </c>
      <c r="S172" s="164">
        <v>0</v>
      </c>
      <c r="T172" s="165">
        <f>S172*H172</f>
        <v>0</v>
      </c>
      <c r="AR172" s="166" t="s">
        <v>135</v>
      </c>
      <c r="AT172" s="166" t="s">
        <v>130</v>
      </c>
      <c r="AU172" s="166" t="s">
        <v>84</v>
      </c>
      <c r="AY172" s="16" t="s">
        <v>127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6" t="s">
        <v>82</v>
      </c>
      <c r="BK172" s="167">
        <f>ROUND(I172*H172,2)</f>
        <v>0</v>
      </c>
      <c r="BL172" s="16" t="s">
        <v>135</v>
      </c>
      <c r="BM172" s="166" t="s">
        <v>182</v>
      </c>
    </row>
    <row r="173" spans="2:51" s="12" customFormat="1" ht="11.25">
      <c r="B173" s="168"/>
      <c r="D173" s="169" t="s">
        <v>137</v>
      </c>
      <c r="E173" s="170" t="s">
        <v>1</v>
      </c>
      <c r="F173" s="171" t="s">
        <v>145</v>
      </c>
      <c r="H173" s="172">
        <v>3</v>
      </c>
      <c r="I173" s="173"/>
      <c r="L173" s="168"/>
      <c r="M173" s="174"/>
      <c r="T173" s="175"/>
      <c r="AT173" s="170" t="s">
        <v>137</v>
      </c>
      <c r="AU173" s="170" t="s">
        <v>84</v>
      </c>
      <c r="AV173" s="12" t="s">
        <v>84</v>
      </c>
      <c r="AW173" s="12" t="s">
        <v>31</v>
      </c>
      <c r="AX173" s="12" t="s">
        <v>74</v>
      </c>
      <c r="AY173" s="170" t="s">
        <v>127</v>
      </c>
    </row>
    <row r="174" spans="2:51" s="13" customFormat="1" ht="11.25">
      <c r="B174" s="176"/>
      <c r="D174" s="169" t="s">
        <v>137</v>
      </c>
      <c r="E174" s="177" t="s">
        <v>1</v>
      </c>
      <c r="F174" s="178" t="s">
        <v>140</v>
      </c>
      <c r="H174" s="179">
        <v>3</v>
      </c>
      <c r="I174" s="180"/>
      <c r="L174" s="176"/>
      <c r="M174" s="181"/>
      <c r="T174" s="182"/>
      <c r="AT174" s="177" t="s">
        <v>137</v>
      </c>
      <c r="AU174" s="177" t="s">
        <v>84</v>
      </c>
      <c r="AV174" s="13" t="s">
        <v>141</v>
      </c>
      <c r="AW174" s="13" t="s">
        <v>31</v>
      </c>
      <c r="AX174" s="13" t="s">
        <v>82</v>
      </c>
      <c r="AY174" s="177" t="s">
        <v>127</v>
      </c>
    </row>
    <row r="175" spans="2:65" s="1" customFormat="1" ht="16.5" customHeight="1">
      <c r="B175" s="31"/>
      <c r="C175" s="156" t="s">
        <v>183</v>
      </c>
      <c r="D175" s="156" t="s">
        <v>130</v>
      </c>
      <c r="E175" s="157" t="s">
        <v>184</v>
      </c>
      <c r="F175" s="158" t="s">
        <v>185</v>
      </c>
      <c r="G175" s="159" t="s">
        <v>133</v>
      </c>
      <c r="H175" s="160">
        <v>3</v>
      </c>
      <c r="I175" s="161"/>
      <c r="J175" s="162">
        <f>ROUND(I175*H175,2)</f>
        <v>0</v>
      </c>
      <c r="K175" s="158" t="s">
        <v>1</v>
      </c>
      <c r="L175" s="31"/>
      <c r="M175" s="163" t="s">
        <v>1</v>
      </c>
      <c r="N175" s="125" t="s">
        <v>39</v>
      </c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AR175" s="166" t="s">
        <v>135</v>
      </c>
      <c r="AT175" s="166" t="s">
        <v>130</v>
      </c>
      <c r="AU175" s="166" t="s">
        <v>84</v>
      </c>
      <c r="AY175" s="16" t="s">
        <v>127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6" t="s">
        <v>82</v>
      </c>
      <c r="BK175" s="167">
        <f>ROUND(I175*H175,2)</f>
        <v>0</v>
      </c>
      <c r="BL175" s="16" t="s">
        <v>135</v>
      </c>
      <c r="BM175" s="166" t="s">
        <v>186</v>
      </c>
    </row>
    <row r="176" spans="2:51" s="12" customFormat="1" ht="11.25">
      <c r="B176" s="168"/>
      <c r="D176" s="169" t="s">
        <v>137</v>
      </c>
      <c r="E176" s="170" t="s">
        <v>1</v>
      </c>
      <c r="F176" s="171" t="s">
        <v>145</v>
      </c>
      <c r="H176" s="172">
        <v>3</v>
      </c>
      <c r="I176" s="173"/>
      <c r="L176" s="168"/>
      <c r="M176" s="174"/>
      <c r="T176" s="175"/>
      <c r="AT176" s="170" t="s">
        <v>137</v>
      </c>
      <c r="AU176" s="170" t="s">
        <v>84</v>
      </c>
      <c r="AV176" s="12" t="s">
        <v>84</v>
      </c>
      <c r="AW176" s="12" t="s">
        <v>31</v>
      </c>
      <c r="AX176" s="12" t="s">
        <v>74</v>
      </c>
      <c r="AY176" s="170" t="s">
        <v>127</v>
      </c>
    </row>
    <row r="177" spans="2:51" s="13" customFormat="1" ht="11.25">
      <c r="B177" s="176"/>
      <c r="D177" s="169" t="s">
        <v>137</v>
      </c>
      <c r="E177" s="177" t="s">
        <v>1</v>
      </c>
      <c r="F177" s="178" t="s">
        <v>140</v>
      </c>
      <c r="H177" s="179">
        <v>3</v>
      </c>
      <c r="I177" s="180"/>
      <c r="L177" s="176"/>
      <c r="M177" s="181"/>
      <c r="T177" s="182"/>
      <c r="AT177" s="177" t="s">
        <v>137</v>
      </c>
      <c r="AU177" s="177" t="s">
        <v>84</v>
      </c>
      <c r="AV177" s="13" t="s">
        <v>141</v>
      </c>
      <c r="AW177" s="13" t="s">
        <v>31</v>
      </c>
      <c r="AX177" s="13" t="s">
        <v>82</v>
      </c>
      <c r="AY177" s="177" t="s">
        <v>127</v>
      </c>
    </row>
    <row r="178" spans="2:65" s="1" customFormat="1" ht="36" customHeight="1">
      <c r="B178" s="31"/>
      <c r="C178" s="156" t="s">
        <v>187</v>
      </c>
      <c r="D178" s="156" t="s">
        <v>130</v>
      </c>
      <c r="E178" s="157" t="s">
        <v>188</v>
      </c>
      <c r="F178" s="158" t="s">
        <v>189</v>
      </c>
      <c r="G178" s="159" t="s">
        <v>164</v>
      </c>
      <c r="H178" s="160">
        <v>1</v>
      </c>
      <c r="I178" s="161"/>
      <c r="J178" s="162">
        <f>ROUND(I178*H178,2)</f>
        <v>0</v>
      </c>
      <c r="K178" s="158" t="s">
        <v>1</v>
      </c>
      <c r="L178" s="31"/>
      <c r="M178" s="163" t="s">
        <v>1</v>
      </c>
      <c r="N178" s="125" t="s">
        <v>39</v>
      </c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AR178" s="166" t="s">
        <v>135</v>
      </c>
      <c r="AT178" s="166" t="s">
        <v>130</v>
      </c>
      <c r="AU178" s="166" t="s">
        <v>84</v>
      </c>
      <c r="AY178" s="16" t="s">
        <v>127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82</v>
      </c>
      <c r="BK178" s="167">
        <f>ROUND(I178*H178,2)</f>
        <v>0</v>
      </c>
      <c r="BL178" s="16" t="s">
        <v>135</v>
      </c>
      <c r="BM178" s="166" t="s">
        <v>190</v>
      </c>
    </row>
    <row r="179" spans="2:63" s="11" customFormat="1" ht="25.9" customHeight="1">
      <c r="B179" s="144"/>
      <c r="D179" s="145" t="s">
        <v>73</v>
      </c>
      <c r="E179" s="146" t="s">
        <v>191</v>
      </c>
      <c r="F179" s="146" t="s">
        <v>192</v>
      </c>
      <c r="I179" s="147"/>
      <c r="J179" s="148">
        <f>BK179</f>
        <v>0</v>
      </c>
      <c r="L179" s="144"/>
      <c r="M179" s="149"/>
      <c r="P179" s="150">
        <f>P180</f>
        <v>0</v>
      </c>
      <c r="R179" s="150">
        <f>R180</f>
        <v>0</v>
      </c>
      <c r="T179" s="151">
        <f>T180</f>
        <v>0</v>
      </c>
      <c r="AR179" s="145" t="s">
        <v>145</v>
      </c>
      <c r="AT179" s="152" t="s">
        <v>73</v>
      </c>
      <c r="AU179" s="152" t="s">
        <v>74</v>
      </c>
      <c r="AY179" s="145" t="s">
        <v>127</v>
      </c>
      <c r="BK179" s="153">
        <f>BK180</f>
        <v>0</v>
      </c>
    </row>
    <row r="180" spans="2:63" s="11" customFormat="1" ht="22.9" customHeight="1">
      <c r="B180" s="144"/>
      <c r="D180" s="145" t="s">
        <v>73</v>
      </c>
      <c r="E180" s="154" t="s">
        <v>193</v>
      </c>
      <c r="F180" s="154" t="s">
        <v>194</v>
      </c>
      <c r="I180" s="147"/>
      <c r="J180" s="155">
        <f>BK180</f>
        <v>0</v>
      </c>
      <c r="L180" s="144"/>
      <c r="M180" s="149"/>
      <c r="P180" s="150">
        <f>SUM(P181:P207)</f>
        <v>0</v>
      </c>
      <c r="R180" s="150">
        <f>SUM(R181:R207)</f>
        <v>0</v>
      </c>
      <c r="T180" s="151">
        <f>SUM(T181:T207)</f>
        <v>0</v>
      </c>
      <c r="AR180" s="145" t="s">
        <v>145</v>
      </c>
      <c r="AT180" s="152" t="s">
        <v>73</v>
      </c>
      <c r="AU180" s="152" t="s">
        <v>82</v>
      </c>
      <c r="AY180" s="145" t="s">
        <v>127</v>
      </c>
      <c r="BK180" s="153">
        <f>SUM(BK181:BK207)</f>
        <v>0</v>
      </c>
    </row>
    <row r="181" spans="2:65" s="1" customFormat="1" ht="24" customHeight="1">
      <c r="B181" s="31"/>
      <c r="C181" s="156" t="s">
        <v>195</v>
      </c>
      <c r="D181" s="156" t="s">
        <v>130</v>
      </c>
      <c r="E181" s="157" t="s">
        <v>196</v>
      </c>
      <c r="F181" s="158" t="s">
        <v>197</v>
      </c>
      <c r="G181" s="159" t="s">
        <v>133</v>
      </c>
      <c r="H181" s="160">
        <v>1</v>
      </c>
      <c r="I181" s="161"/>
      <c r="J181" s="162">
        <f>ROUND(I181*H181,2)</f>
        <v>0</v>
      </c>
      <c r="K181" s="158" t="s">
        <v>1</v>
      </c>
      <c r="L181" s="31"/>
      <c r="M181" s="163" t="s">
        <v>1</v>
      </c>
      <c r="N181" s="125" t="s">
        <v>39</v>
      </c>
      <c r="P181" s="164">
        <f>O181*H181</f>
        <v>0</v>
      </c>
      <c r="Q181" s="164">
        <v>0</v>
      </c>
      <c r="R181" s="164">
        <f>Q181*H181</f>
        <v>0</v>
      </c>
      <c r="S181" s="164">
        <v>0</v>
      </c>
      <c r="T181" s="165">
        <f>S181*H181</f>
        <v>0</v>
      </c>
      <c r="AR181" s="166" t="s">
        <v>198</v>
      </c>
      <c r="AT181" s="166" t="s">
        <v>130</v>
      </c>
      <c r="AU181" s="166" t="s">
        <v>84</v>
      </c>
      <c r="AY181" s="16" t="s">
        <v>127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6" t="s">
        <v>82</v>
      </c>
      <c r="BK181" s="167">
        <f>ROUND(I181*H181,2)</f>
        <v>0</v>
      </c>
      <c r="BL181" s="16" t="s">
        <v>198</v>
      </c>
      <c r="BM181" s="166" t="s">
        <v>199</v>
      </c>
    </row>
    <row r="182" spans="2:65" s="1" customFormat="1" ht="24" customHeight="1">
      <c r="B182" s="31"/>
      <c r="C182" s="156" t="s">
        <v>200</v>
      </c>
      <c r="D182" s="156" t="s">
        <v>130</v>
      </c>
      <c r="E182" s="157" t="s">
        <v>201</v>
      </c>
      <c r="F182" s="158" t="s">
        <v>202</v>
      </c>
      <c r="G182" s="159" t="s">
        <v>133</v>
      </c>
      <c r="H182" s="160">
        <v>1</v>
      </c>
      <c r="I182" s="161"/>
      <c r="J182" s="162">
        <f>ROUND(I182*H182,2)</f>
        <v>0</v>
      </c>
      <c r="K182" s="158" t="s">
        <v>1</v>
      </c>
      <c r="L182" s="31"/>
      <c r="M182" s="163" t="s">
        <v>1</v>
      </c>
      <c r="N182" s="125" t="s">
        <v>39</v>
      </c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AR182" s="166" t="s">
        <v>198</v>
      </c>
      <c r="AT182" s="166" t="s">
        <v>130</v>
      </c>
      <c r="AU182" s="166" t="s">
        <v>84</v>
      </c>
      <c r="AY182" s="16" t="s">
        <v>127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82</v>
      </c>
      <c r="BK182" s="167">
        <f>ROUND(I182*H182,2)</f>
        <v>0</v>
      </c>
      <c r="BL182" s="16" t="s">
        <v>198</v>
      </c>
      <c r="BM182" s="166" t="s">
        <v>203</v>
      </c>
    </row>
    <row r="183" spans="2:65" s="1" customFormat="1" ht="16.5" customHeight="1">
      <c r="B183" s="31"/>
      <c r="C183" s="156" t="s">
        <v>204</v>
      </c>
      <c r="D183" s="156" t="s">
        <v>130</v>
      </c>
      <c r="E183" s="157" t="s">
        <v>205</v>
      </c>
      <c r="F183" s="158" t="s">
        <v>206</v>
      </c>
      <c r="G183" s="159" t="s">
        <v>207</v>
      </c>
      <c r="H183" s="160">
        <v>12</v>
      </c>
      <c r="I183" s="161"/>
      <c r="J183" s="162">
        <f>ROUND(I183*H183,2)</f>
        <v>0</v>
      </c>
      <c r="K183" s="158" t="s">
        <v>1</v>
      </c>
      <c r="L183" s="31"/>
      <c r="M183" s="163" t="s">
        <v>1</v>
      </c>
      <c r="N183" s="125" t="s">
        <v>39</v>
      </c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AR183" s="166" t="s">
        <v>198</v>
      </c>
      <c r="AT183" s="166" t="s">
        <v>130</v>
      </c>
      <c r="AU183" s="166" t="s">
        <v>84</v>
      </c>
      <c r="AY183" s="16" t="s">
        <v>127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82</v>
      </c>
      <c r="BK183" s="167">
        <f>ROUND(I183*H183,2)</f>
        <v>0</v>
      </c>
      <c r="BL183" s="16" t="s">
        <v>198</v>
      </c>
      <c r="BM183" s="166" t="s">
        <v>208</v>
      </c>
    </row>
    <row r="184" spans="2:51" s="12" customFormat="1" ht="11.25">
      <c r="B184" s="168"/>
      <c r="D184" s="169" t="s">
        <v>137</v>
      </c>
      <c r="E184" s="170" t="s">
        <v>1</v>
      </c>
      <c r="F184" s="171" t="s">
        <v>209</v>
      </c>
      <c r="H184" s="172">
        <v>12</v>
      </c>
      <c r="I184" s="173"/>
      <c r="L184" s="168"/>
      <c r="M184" s="174"/>
      <c r="T184" s="175"/>
      <c r="AT184" s="170" t="s">
        <v>137</v>
      </c>
      <c r="AU184" s="170" t="s">
        <v>84</v>
      </c>
      <c r="AV184" s="12" t="s">
        <v>84</v>
      </c>
      <c r="AW184" s="12" t="s">
        <v>31</v>
      </c>
      <c r="AX184" s="12" t="s">
        <v>74</v>
      </c>
      <c r="AY184" s="170" t="s">
        <v>127</v>
      </c>
    </row>
    <row r="185" spans="2:51" s="13" customFormat="1" ht="11.25">
      <c r="B185" s="176"/>
      <c r="D185" s="169" t="s">
        <v>137</v>
      </c>
      <c r="E185" s="177" t="s">
        <v>1</v>
      </c>
      <c r="F185" s="178" t="s">
        <v>140</v>
      </c>
      <c r="H185" s="179">
        <v>12</v>
      </c>
      <c r="I185" s="180"/>
      <c r="L185" s="176"/>
      <c r="M185" s="181"/>
      <c r="T185" s="182"/>
      <c r="AT185" s="177" t="s">
        <v>137</v>
      </c>
      <c r="AU185" s="177" t="s">
        <v>84</v>
      </c>
      <c r="AV185" s="13" t="s">
        <v>141</v>
      </c>
      <c r="AW185" s="13" t="s">
        <v>31</v>
      </c>
      <c r="AX185" s="13" t="s">
        <v>82</v>
      </c>
      <c r="AY185" s="177" t="s">
        <v>127</v>
      </c>
    </row>
    <row r="186" spans="2:65" s="1" customFormat="1" ht="16.5" customHeight="1">
      <c r="B186" s="31"/>
      <c r="C186" s="156" t="s">
        <v>8</v>
      </c>
      <c r="D186" s="156" t="s">
        <v>130</v>
      </c>
      <c r="E186" s="157" t="s">
        <v>210</v>
      </c>
      <c r="F186" s="158" t="s">
        <v>211</v>
      </c>
      <c r="G186" s="159" t="s">
        <v>207</v>
      </c>
      <c r="H186" s="160">
        <v>50</v>
      </c>
      <c r="I186" s="161"/>
      <c r="J186" s="162">
        <f>ROUND(I186*H186,2)</f>
        <v>0</v>
      </c>
      <c r="K186" s="158" t="s">
        <v>1</v>
      </c>
      <c r="L186" s="31"/>
      <c r="M186" s="163" t="s">
        <v>1</v>
      </c>
      <c r="N186" s="125" t="s">
        <v>39</v>
      </c>
      <c r="P186" s="164">
        <f>O186*H186</f>
        <v>0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AR186" s="166" t="s">
        <v>198</v>
      </c>
      <c r="AT186" s="166" t="s">
        <v>130</v>
      </c>
      <c r="AU186" s="166" t="s">
        <v>84</v>
      </c>
      <c r="AY186" s="16" t="s">
        <v>127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6" t="s">
        <v>82</v>
      </c>
      <c r="BK186" s="167">
        <f>ROUND(I186*H186,2)</f>
        <v>0</v>
      </c>
      <c r="BL186" s="16" t="s">
        <v>198</v>
      </c>
      <c r="BM186" s="166" t="s">
        <v>212</v>
      </c>
    </row>
    <row r="187" spans="2:65" s="1" customFormat="1" ht="16.5" customHeight="1">
      <c r="B187" s="31"/>
      <c r="C187" s="156" t="s">
        <v>135</v>
      </c>
      <c r="D187" s="156" t="s">
        <v>130</v>
      </c>
      <c r="E187" s="157" t="s">
        <v>213</v>
      </c>
      <c r="F187" s="158" t="s">
        <v>214</v>
      </c>
      <c r="G187" s="159" t="s">
        <v>207</v>
      </c>
      <c r="H187" s="160">
        <v>35</v>
      </c>
      <c r="I187" s="161"/>
      <c r="J187" s="162">
        <f>ROUND(I187*H187,2)</f>
        <v>0</v>
      </c>
      <c r="K187" s="158" t="s">
        <v>1</v>
      </c>
      <c r="L187" s="31"/>
      <c r="M187" s="163" t="s">
        <v>1</v>
      </c>
      <c r="N187" s="125" t="s">
        <v>39</v>
      </c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AR187" s="166" t="s">
        <v>198</v>
      </c>
      <c r="AT187" s="166" t="s">
        <v>130</v>
      </c>
      <c r="AU187" s="166" t="s">
        <v>84</v>
      </c>
      <c r="AY187" s="16" t="s">
        <v>127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6" t="s">
        <v>82</v>
      </c>
      <c r="BK187" s="167">
        <f>ROUND(I187*H187,2)</f>
        <v>0</v>
      </c>
      <c r="BL187" s="16" t="s">
        <v>198</v>
      </c>
      <c r="BM187" s="166" t="s">
        <v>215</v>
      </c>
    </row>
    <row r="188" spans="2:51" s="12" customFormat="1" ht="11.25">
      <c r="B188" s="168"/>
      <c r="D188" s="169" t="s">
        <v>137</v>
      </c>
      <c r="E188" s="170" t="s">
        <v>1</v>
      </c>
      <c r="F188" s="171" t="s">
        <v>216</v>
      </c>
      <c r="H188" s="172">
        <v>35</v>
      </c>
      <c r="I188" s="173"/>
      <c r="L188" s="168"/>
      <c r="M188" s="174"/>
      <c r="T188" s="175"/>
      <c r="AT188" s="170" t="s">
        <v>137</v>
      </c>
      <c r="AU188" s="170" t="s">
        <v>84</v>
      </c>
      <c r="AV188" s="12" t="s">
        <v>84</v>
      </c>
      <c r="AW188" s="12" t="s">
        <v>31</v>
      </c>
      <c r="AX188" s="12" t="s">
        <v>74</v>
      </c>
      <c r="AY188" s="170" t="s">
        <v>127</v>
      </c>
    </row>
    <row r="189" spans="2:51" s="13" customFormat="1" ht="11.25">
      <c r="B189" s="176"/>
      <c r="D189" s="169" t="s">
        <v>137</v>
      </c>
      <c r="E189" s="177" t="s">
        <v>1</v>
      </c>
      <c r="F189" s="178" t="s">
        <v>140</v>
      </c>
      <c r="H189" s="179">
        <v>35</v>
      </c>
      <c r="I189" s="180"/>
      <c r="L189" s="176"/>
      <c r="M189" s="181"/>
      <c r="T189" s="182"/>
      <c r="AT189" s="177" t="s">
        <v>137</v>
      </c>
      <c r="AU189" s="177" t="s">
        <v>84</v>
      </c>
      <c r="AV189" s="13" t="s">
        <v>141</v>
      </c>
      <c r="AW189" s="13" t="s">
        <v>31</v>
      </c>
      <c r="AX189" s="13" t="s">
        <v>82</v>
      </c>
      <c r="AY189" s="177" t="s">
        <v>127</v>
      </c>
    </row>
    <row r="190" spans="2:65" s="1" customFormat="1" ht="16.5" customHeight="1">
      <c r="B190" s="31"/>
      <c r="C190" s="156" t="s">
        <v>217</v>
      </c>
      <c r="D190" s="156" t="s">
        <v>130</v>
      </c>
      <c r="E190" s="157" t="s">
        <v>218</v>
      </c>
      <c r="F190" s="158" t="s">
        <v>219</v>
      </c>
      <c r="G190" s="159" t="s">
        <v>207</v>
      </c>
      <c r="H190" s="160">
        <v>8</v>
      </c>
      <c r="I190" s="161"/>
      <c r="J190" s="162">
        <f>ROUND(I190*H190,2)</f>
        <v>0</v>
      </c>
      <c r="K190" s="158" t="s">
        <v>1</v>
      </c>
      <c r="L190" s="31"/>
      <c r="M190" s="163" t="s">
        <v>1</v>
      </c>
      <c r="N190" s="125" t="s">
        <v>39</v>
      </c>
      <c r="P190" s="164">
        <f>O190*H190</f>
        <v>0</v>
      </c>
      <c r="Q190" s="164">
        <v>0</v>
      </c>
      <c r="R190" s="164">
        <f>Q190*H190</f>
        <v>0</v>
      </c>
      <c r="S190" s="164">
        <v>0</v>
      </c>
      <c r="T190" s="165">
        <f>S190*H190</f>
        <v>0</v>
      </c>
      <c r="AR190" s="166" t="s">
        <v>198</v>
      </c>
      <c r="AT190" s="166" t="s">
        <v>130</v>
      </c>
      <c r="AU190" s="166" t="s">
        <v>84</v>
      </c>
      <c r="AY190" s="16" t="s">
        <v>127</v>
      </c>
      <c r="BE190" s="167">
        <f>IF(N190="základní",J190,0)</f>
        <v>0</v>
      </c>
      <c r="BF190" s="167">
        <f>IF(N190="snížená",J190,0)</f>
        <v>0</v>
      </c>
      <c r="BG190" s="167">
        <f>IF(N190="zákl. přenesená",J190,0)</f>
        <v>0</v>
      </c>
      <c r="BH190" s="167">
        <f>IF(N190="sníž. přenesená",J190,0)</f>
        <v>0</v>
      </c>
      <c r="BI190" s="167">
        <f>IF(N190="nulová",J190,0)</f>
        <v>0</v>
      </c>
      <c r="BJ190" s="16" t="s">
        <v>82</v>
      </c>
      <c r="BK190" s="167">
        <f>ROUND(I190*H190,2)</f>
        <v>0</v>
      </c>
      <c r="BL190" s="16" t="s">
        <v>198</v>
      </c>
      <c r="BM190" s="166" t="s">
        <v>220</v>
      </c>
    </row>
    <row r="191" spans="2:51" s="12" customFormat="1" ht="11.25">
      <c r="B191" s="168"/>
      <c r="D191" s="169" t="s">
        <v>137</v>
      </c>
      <c r="E191" s="170" t="s">
        <v>1</v>
      </c>
      <c r="F191" s="171" t="s">
        <v>221</v>
      </c>
      <c r="H191" s="172">
        <v>8</v>
      </c>
      <c r="I191" s="173"/>
      <c r="L191" s="168"/>
      <c r="M191" s="174"/>
      <c r="T191" s="175"/>
      <c r="AT191" s="170" t="s">
        <v>137</v>
      </c>
      <c r="AU191" s="170" t="s">
        <v>84</v>
      </c>
      <c r="AV191" s="12" t="s">
        <v>84</v>
      </c>
      <c r="AW191" s="12" t="s">
        <v>31</v>
      </c>
      <c r="AX191" s="12" t="s">
        <v>74</v>
      </c>
      <c r="AY191" s="170" t="s">
        <v>127</v>
      </c>
    </row>
    <row r="192" spans="2:51" s="13" customFormat="1" ht="11.25">
      <c r="B192" s="176"/>
      <c r="D192" s="169" t="s">
        <v>137</v>
      </c>
      <c r="E192" s="177" t="s">
        <v>1</v>
      </c>
      <c r="F192" s="178" t="s">
        <v>140</v>
      </c>
      <c r="H192" s="179">
        <v>8</v>
      </c>
      <c r="I192" s="180"/>
      <c r="L192" s="176"/>
      <c r="M192" s="181"/>
      <c r="T192" s="182"/>
      <c r="AT192" s="177" t="s">
        <v>137</v>
      </c>
      <c r="AU192" s="177" t="s">
        <v>84</v>
      </c>
      <c r="AV192" s="13" t="s">
        <v>141</v>
      </c>
      <c r="AW192" s="13" t="s">
        <v>31</v>
      </c>
      <c r="AX192" s="13" t="s">
        <v>82</v>
      </c>
      <c r="AY192" s="177" t="s">
        <v>127</v>
      </c>
    </row>
    <row r="193" spans="2:65" s="1" customFormat="1" ht="16.5" customHeight="1">
      <c r="B193" s="31"/>
      <c r="C193" s="156" t="s">
        <v>222</v>
      </c>
      <c r="D193" s="156" t="s">
        <v>130</v>
      </c>
      <c r="E193" s="157" t="s">
        <v>223</v>
      </c>
      <c r="F193" s="158" t="s">
        <v>224</v>
      </c>
      <c r="G193" s="159" t="s">
        <v>133</v>
      </c>
      <c r="H193" s="160">
        <v>2</v>
      </c>
      <c r="I193" s="161"/>
      <c r="J193" s="162">
        <f>ROUND(I193*H193,2)</f>
        <v>0</v>
      </c>
      <c r="K193" s="158" t="s">
        <v>1</v>
      </c>
      <c r="L193" s="31"/>
      <c r="M193" s="163" t="s">
        <v>1</v>
      </c>
      <c r="N193" s="125" t="s">
        <v>39</v>
      </c>
      <c r="P193" s="164">
        <f>O193*H193</f>
        <v>0</v>
      </c>
      <c r="Q193" s="164">
        <v>0</v>
      </c>
      <c r="R193" s="164">
        <f>Q193*H193</f>
        <v>0</v>
      </c>
      <c r="S193" s="164">
        <v>0</v>
      </c>
      <c r="T193" s="165">
        <f>S193*H193</f>
        <v>0</v>
      </c>
      <c r="AR193" s="166" t="s">
        <v>198</v>
      </c>
      <c r="AT193" s="166" t="s">
        <v>130</v>
      </c>
      <c r="AU193" s="166" t="s">
        <v>84</v>
      </c>
      <c r="AY193" s="16" t="s">
        <v>127</v>
      </c>
      <c r="BE193" s="167">
        <f>IF(N193="základní",J193,0)</f>
        <v>0</v>
      </c>
      <c r="BF193" s="167">
        <f>IF(N193="snížená",J193,0)</f>
        <v>0</v>
      </c>
      <c r="BG193" s="167">
        <f>IF(N193="zákl. přenesená",J193,0)</f>
        <v>0</v>
      </c>
      <c r="BH193" s="167">
        <f>IF(N193="sníž. přenesená",J193,0)</f>
        <v>0</v>
      </c>
      <c r="BI193" s="167">
        <f>IF(N193="nulová",J193,0)</f>
        <v>0</v>
      </c>
      <c r="BJ193" s="16" t="s">
        <v>82</v>
      </c>
      <c r="BK193" s="167">
        <f>ROUND(I193*H193,2)</f>
        <v>0</v>
      </c>
      <c r="BL193" s="16" t="s">
        <v>198</v>
      </c>
      <c r="BM193" s="166" t="s">
        <v>225</v>
      </c>
    </row>
    <row r="194" spans="2:51" s="12" customFormat="1" ht="11.25">
      <c r="B194" s="168"/>
      <c r="D194" s="169" t="s">
        <v>137</v>
      </c>
      <c r="E194" s="170" t="s">
        <v>1</v>
      </c>
      <c r="F194" s="171" t="s">
        <v>84</v>
      </c>
      <c r="H194" s="172">
        <v>2</v>
      </c>
      <c r="I194" s="173"/>
      <c r="L194" s="168"/>
      <c r="M194" s="174"/>
      <c r="T194" s="175"/>
      <c r="AT194" s="170" t="s">
        <v>137</v>
      </c>
      <c r="AU194" s="170" t="s">
        <v>84</v>
      </c>
      <c r="AV194" s="12" t="s">
        <v>84</v>
      </c>
      <c r="AW194" s="12" t="s">
        <v>31</v>
      </c>
      <c r="AX194" s="12" t="s">
        <v>74</v>
      </c>
      <c r="AY194" s="170" t="s">
        <v>127</v>
      </c>
    </row>
    <row r="195" spans="2:51" s="13" customFormat="1" ht="11.25">
      <c r="B195" s="176"/>
      <c r="D195" s="169" t="s">
        <v>137</v>
      </c>
      <c r="E195" s="177" t="s">
        <v>1</v>
      </c>
      <c r="F195" s="178" t="s">
        <v>140</v>
      </c>
      <c r="H195" s="179">
        <v>2</v>
      </c>
      <c r="I195" s="180"/>
      <c r="L195" s="176"/>
      <c r="M195" s="181"/>
      <c r="T195" s="182"/>
      <c r="AT195" s="177" t="s">
        <v>137</v>
      </c>
      <c r="AU195" s="177" t="s">
        <v>84</v>
      </c>
      <c r="AV195" s="13" t="s">
        <v>141</v>
      </c>
      <c r="AW195" s="13" t="s">
        <v>31</v>
      </c>
      <c r="AX195" s="13" t="s">
        <v>82</v>
      </c>
      <c r="AY195" s="177" t="s">
        <v>127</v>
      </c>
    </row>
    <row r="196" spans="2:65" s="1" customFormat="1" ht="16.5" customHeight="1">
      <c r="B196" s="31"/>
      <c r="C196" s="156" t="s">
        <v>226</v>
      </c>
      <c r="D196" s="156" t="s">
        <v>130</v>
      </c>
      <c r="E196" s="157" t="s">
        <v>227</v>
      </c>
      <c r="F196" s="158" t="s">
        <v>228</v>
      </c>
      <c r="G196" s="159" t="s">
        <v>133</v>
      </c>
      <c r="H196" s="160">
        <v>1</v>
      </c>
      <c r="I196" s="161"/>
      <c r="J196" s="162">
        <f>ROUND(I196*H196,2)</f>
        <v>0</v>
      </c>
      <c r="K196" s="158" t="s">
        <v>1</v>
      </c>
      <c r="L196" s="31"/>
      <c r="M196" s="163" t="s">
        <v>1</v>
      </c>
      <c r="N196" s="125" t="s">
        <v>39</v>
      </c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AR196" s="166" t="s">
        <v>198</v>
      </c>
      <c r="AT196" s="166" t="s">
        <v>130</v>
      </c>
      <c r="AU196" s="166" t="s">
        <v>84</v>
      </c>
      <c r="AY196" s="16" t="s">
        <v>127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6" t="s">
        <v>82</v>
      </c>
      <c r="BK196" s="167">
        <f>ROUND(I196*H196,2)</f>
        <v>0</v>
      </c>
      <c r="BL196" s="16" t="s">
        <v>198</v>
      </c>
      <c r="BM196" s="166" t="s">
        <v>229</v>
      </c>
    </row>
    <row r="197" spans="2:51" s="12" customFormat="1" ht="11.25">
      <c r="B197" s="168"/>
      <c r="D197" s="169" t="s">
        <v>137</v>
      </c>
      <c r="E197" s="170" t="s">
        <v>1</v>
      </c>
      <c r="F197" s="171" t="s">
        <v>82</v>
      </c>
      <c r="H197" s="172">
        <v>1</v>
      </c>
      <c r="I197" s="173"/>
      <c r="L197" s="168"/>
      <c r="M197" s="174"/>
      <c r="T197" s="175"/>
      <c r="AT197" s="170" t="s">
        <v>137</v>
      </c>
      <c r="AU197" s="170" t="s">
        <v>84</v>
      </c>
      <c r="AV197" s="12" t="s">
        <v>84</v>
      </c>
      <c r="AW197" s="12" t="s">
        <v>31</v>
      </c>
      <c r="AX197" s="12" t="s">
        <v>74</v>
      </c>
      <c r="AY197" s="170" t="s">
        <v>127</v>
      </c>
    </row>
    <row r="198" spans="2:51" s="13" customFormat="1" ht="11.25">
      <c r="B198" s="176"/>
      <c r="D198" s="169" t="s">
        <v>137</v>
      </c>
      <c r="E198" s="177" t="s">
        <v>1</v>
      </c>
      <c r="F198" s="178" t="s">
        <v>140</v>
      </c>
      <c r="H198" s="179">
        <v>1</v>
      </c>
      <c r="I198" s="180"/>
      <c r="L198" s="176"/>
      <c r="M198" s="181"/>
      <c r="T198" s="182"/>
      <c r="AT198" s="177" t="s">
        <v>137</v>
      </c>
      <c r="AU198" s="177" t="s">
        <v>84</v>
      </c>
      <c r="AV198" s="13" t="s">
        <v>141</v>
      </c>
      <c r="AW198" s="13" t="s">
        <v>31</v>
      </c>
      <c r="AX198" s="13" t="s">
        <v>82</v>
      </c>
      <c r="AY198" s="177" t="s">
        <v>127</v>
      </c>
    </row>
    <row r="199" spans="2:65" s="1" customFormat="1" ht="16.5" customHeight="1">
      <c r="B199" s="31"/>
      <c r="C199" s="156" t="s">
        <v>230</v>
      </c>
      <c r="D199" s="156" t="s">
        <v>130</v>
      </c>
      <c r="E199" s="157" t="s">
        <v>231</v>
      </c>
      <c r="F199" s="158" t="s">
        <v>232</v>
      </c>
      <c r="G199" s="159" t="s">
        <v>133</v>
      </c>
      <c r="H199" s="160">
        <v>1</v>
      </c>
      <c r="I199" s="161"/>
      <c r="J199" s="162">
        <f>ROUND(I199*H199,2)</f>
        <v>0</v>
      </c>
      <c r="K199" s="158" t="s">
        <v>1</v>
      </c>
      <c r="L199" s="31"/>
      <c r="M199" s="163" t="s">
        <v>1</v>
      </c>
      <c r="N199" s="125" t="s">
        <v>39</v>
      </c>
      <c r="P199" s="164">
        <f>O199*H199</f>
        <v>0</v>
      </c>
      <c r="Q199" s="164">
        <v>0</v>
      </c>
      <c r="R199" s="164">
        <f>Q199*H199</f>
        <v>0</v>
      </c>
      <c r="S199" s="164">
        <v>0</v>
      </c>
      <c r="T199" s="165">
        <f>S199*H199</f>
        <v>0</v>
      </c>
      <c r="AR199" s="166" t="s">
        <v>198</v>
      </c>
      <c r="AT199" s="166" t="s">
        <v>130</v>
      </c>
      <c r="AU199" s="166" t="s">
        <v>84</v>
      </c>
      <c r="AY199" s="16" t="s">
        <v>127</v>
      </c>
      <c r="BE199" s="167">
        <f>IF(N199="základní",J199,0)</f>
        <v>0</v>
      </c>
      <c r="BF199" s="167">
        <f>IF(N199="snížená",J199,0)</f>
        <v>0</v>
      </c>
      <c r="BG199" s="167">
        <f>IF(N199="zákl. přenesená",J199,0)</f>
        <v>0</v>
      </c>
      <c r="BH199" s="167">
        <f>IF(N199="sníž. přenesená",J199,0)</f>
        <v>0</v>
      </c>
      <c r="BI199" s="167">
        <f>IF(N199="nulová",J199,0)</f>
        <v>0</v>
      </c>
      <c r="BJ199" s="16" t="s">
        <v>82</v>
      </c>
      <c r="BK199" s="167">
        <f>ROUND(I199*H199,2)</f>
        <v>0</v>
      </c>
      <c r="BL199" s="16" t="s">
        <v>198</v>
      </c>
      <c r="BM199" s="166" t="s">
        <v>233</v>
      </c>
    </row>
    <row r="200" spans="2:51" s="12" customFormat="1" ht="11.25">
      <c r="B200" s="168"/>
      <c r="D200" s="169" t="s">
        <v>137</v>
      </c>
      <c r="E200" s="170" t="s">
        <v>1</v>
      </c>
      <c r="F200" s="171" t="s">
        <v>82</v>
      </c>
      <c r="H200" s="172">
        <v>1</v>
      </c>
      <c r="I200" s="173"/>
      <c r="L200" s="168"/>
      <c r="M200" s="174"/>
      <c r="T200" s="175"/>
      <c r="AT200" s="170" t="s">
        <v>137</v>
      </c>
      <c r="AU200" s="170" t="s">
        <v>84</v>
      </c>
      <c r="AV200" s="12" t="s">
        <v>84</v>
      </c>
      <c r="AW200" s="12" t="s">
        <v>31</v>
      </c>
      <c r="AX200" s="12" t="s">
        <v>74</v>
      </c>
      <c r="AY200" s="170" t="s">
        <v>127</v>
      </c>
    </row>
    <row r="201" spans="2:51" s="13" customFormat="1" ht="11.25">
      <c r="B201" s="176"/>
      <c r="D201" s="169" t="s">
        <v>137</v>
      </c>
      <c r="E201" s="177" t="s">
        <v>1</v>
      </c>
      <c r="F201" s="178" t="s">
        <v>140</v>
      </c>
      <c r="H201" s="179">
        <v>1</v>
      </c>
      <c r="I201" s="180"/>
      <c r="L201" s="176"/>
      <c r="M201" s="181"/>
      <c r="T201" s="182"/>
      <c r="AT201" s="177" t="s">
        <v>137</v>
      </c>
      <c r="AU201" s="177" t="s">
        <v>84</v>
      </c>
      <c r="AV201" s="13" t="s">
        <v>141</v>
      </c>
      <c r="AW201" s="13" t="s">
        <v>31</v>
      </c>
      <c r="AX201" s="13" t="s">
        <v>82</v>
      </c>
      <c r="AY201" s="177" t="s">
        <v>127</v>
      </c>
    </row>
    <row r="202" spans="2:65" s="1" customFormat="1" ht="16.5" customHeight="1">
      <c r="B202" s="31"/>
      <c r="C202" s="156" t="s">
        <v>7</v>
      </c>
      <c r="D202" s="156" t="s">
        <v>130</v>
      </c>
      <c r="E202" s="157" t="s">
        <v>234</v>
      </c>
      <c r="F202" s="158" t="s">
        <v>235</v>
      </c>
      <c r="G202" s="159" t="s">
        <v>133</v>
      </c>
      <c r="H202" s="160">
        <v>100</v>
      </c>
      <c r="I202" s="161"/>
      <c r="J202" s="162">
        <f aca="true" t="shared" si="5" ref="J202:J207">ROUND(I202*H202,2)</f>
        <v>0</v>
      </c>
      <c r="K202" s="158" t="s">
        <v>1</v>
      </c>
      <c r="L202" s="31"/>
      <c r="M202" s="163" t="s">
        <v>1</v>
      </c>
      <c r="N202" s="125" t="s">
        <v>39</v>
      </c>
      <c r="P202" s="164">
        <f aca="true" t="shared" si="6" ref="P202:P207">O202*H202</f>
        <v>0</v>
      </c>
      <c r="Q202" s="164">
        <v>0</v>
      </c>
      <c r="R202" s="164">
        <f aca="true" t="shared" si="7" ref="R202:R207">Q202*H202</f>
        <v>0</v>
      </c>
      <c r="S202" s="164">
        <v>0</v>
      </c>
      <c r="T202" s="165">
        <f aca="true" t="shared" si="8" ref="T202:T207">S202*H202</f>
        <v>0</v>
      </c>
      <c r="AR202" s="166" t="s">
        <v>198</v>
      </c>
      <c r="AT202" s="166" t="s">
        <v>130</v>
      </c>
      <c r="AU202" s="166" t="s">
        <v>84</v>
      </c>
      <c r="AY202" s="16" t="s">
        <v>127</v>
      </c>
      <c r="BE202" s="167">
        <f aca="true" t="shared" si="9" ref="BE202:BE207">IF(N202="základní",J202,0)</f>
        <v>0</v>
      </c>
      <c r="BF202" s="167">
        <f aca="true" t="shared" si="10" ref="BF202:BF207">IF(N202="snížená",J202,0)</f>
        <v>0</v>
      </c>
      <c r="BG202" s="167">
        <f aca="true" t="shared" si="11" ref="BG202:BG207">IF(N202="zákl. přenesená",J202,0)</f>
        <v>0</v>
      </c>
      <c r="BH202" s="167">
        <f aca="true" t="shared" si="12" ref="BH202:BH207">IF(N202="sníž. přenesená",J202,0)</f>
        <v>0</v>
      </c>
      <c r="BI202" s="167">
        <f aca="true" t="shared" si="13" ref="BI202:BI207">IF(N202="nulová",J202,0)</f>
        <v>0</v>
      </c>
      <c r="BJ202" s="16" t="s">
        <v>82</v>
      </c>
      <c r="BK202" s="167">
        <f aca="true" t="shared" si="14" ref="BK202:BK207">ROUND(I202*H202,2)</f>
        <v>0</v>
      </c>
      <c r="BL202" s="16" t="s">
        <v>198</v>
      </c>
      <c r="BM202" s="166" t="s">
        <v>236</v>
      </c>
    </row>
    <row r="203" spans="2:65" s="1" customFormat="1" ht="16.5" customHeight="1">
      <c r="B203" s="31"/>
      <c r="C203" s="156" t="s">
        <v>237</v>
      </c>
      <c r="D203" s="156" t="s">
        <v>130</v>
      </c>
      <c r="E203" s="157" t="s">
        <v>238</v>
      </c>
      <c r="F203" s="158" t="s">
        <v>239</v>
      </c>
      <c r="G203" s="159" t="s">
        <v>133</v>
      </c>
      <c r="H203" s="160">
        <v>100</v>
      </c>
      <c r="I203" s="161"/>
      <c r="J203" s="162">
        <f t="shared" si="5"/>
        <v>0</v>
      </c>
      <c r="K203" s="158" t="s">
        <v>1</v>
      </c>
      <c r="L203" s="31"/>
      <c r="M203" s="163" t="s">
        <v>1</v>
      </c>
      <c r="N203" s="125" t="s">
        <v>39</v>
      </c>
      <c r="P203" s="164">
        <f t="shared" si="6"/>
        <v>0</v>
      </c>
      <c r="Q203" s="164">
        <v>0</v>
      </c>
      <c r="R203" s="164">
        <f t="shared" si="7"/>
        <v>0</v>
      </c>
      <c r="S203" s="164">
        <v>0</v>
      </c>
      <c r="T203" s="165">
        <f t="shared" si="8"/>
        <v>0</v>
      </c>
      <c r="AR203" s="166" t="s">
        <v>198</v>
      </c>
      <c r="AT203" s="166" t="s">
        <v>130</v>
      </c>
      <c r="AU203" s="166" t="s">
        <v>84</v>
      </c>
      <c r="AY203" s="16" t="s">
        <v>127</v>
      </c>
      <c r="BE203" s="167">
        <f t="shared" si="9"/>
        <v>0</v>
      </c>
      <c r="BF203" s="167">
        <f t="shared" si="10"/>
        <v>0</v>
      </c>
      <c r="BG203" s="167">
        <f t="shared" si="11"/>
        <v>0</v>
      </c>
      <c r="BH203" s="167">
        <f t="shared" si="12"/>
        <v>0</v>
      </c>
      <c r="BI203" s="167">
        <f t="shared" si="13"/>
        <v>0</v>
      </c>
      <c r="BJ203" s="16" t="s">
        <v>82</v>
      </c>
      <c r="BK203" s="167">
        <f t="shared" si="14"/>
        <v>0</v>
      </c>
      <c r="BL203" s="16" t="s">
        <v>198</v>
      </c>
      <c r="BM203" s="166" t="s">
        <v>240</v>
      </c>
    </row>
    <row r="204" spans="2:65" s="1" customFormat="1" ht="24" customHeight="1">
      <c r="B204" s="31"/>
      <c r="C204" s="156" t="s">
        <v>241</v>
      </c>
      <c r="D204" s="156" t="s">
        <v>130</v>
      </c>
      <c r="E204" s="157" t="s">
        <v>242</v>
      </c>
      <c r="F204" s="158" t="s">
        <v>243</v>
      </c>
      <c r="G204" s="159" t="s">
        <v>244</v>
      </c>
      <c r="H204" s="160">
        <v>50</v>
      </c>
      <c r="I204" s="161"/>
      <c r="J204" s="162">
        <f t="shared" si="5"/>
        <v>0</v>
      </c>
      <c r="K204" s="158" t="s">
        <v>1</v>
      </c>
      <c r="L204" s="31"/>
      <c r="M204" s="163" t="s">
        <v>1</v>
      </c>
      <c r="N204" s="125" t="s">
        <v>39</v>
      </c>
      <c r="P204" s="164">
        <f t="shared" si="6"/>
        <v>0</v>
      </c>
      <c r="Q204" s="164">
        <v>0</v>
      </c>
      <c r="R204" s="164">
        <f t="shared" si="7"/>
        <v>0</v>
      </c>
      <c r="S204" s="164">
        <v>0</v>
      </c>
      <c r="T204" s="165">
        <f t="shared" si="8"/>
        <v>0</v>
      </c>
      <c r="AR204" s="166" t="s">
        <v>198</v>
      </c>
      <c r="AT204" s="166" t="s">
        <v>130</v>
      </c>
      <c r="AU204" s="166" t="s">
        <v>84</v>
      </c>
      <c r="AY204" s="16" t="s">
        <v>127</v>
      </c>
      <c r="BE204" s="167">
        <f t="shared" si="9"/>
        <v>0</v>
      </c>
      <c r="BF204" s="167">
        <f t="shared" si="10"/>
        <v>0</v>
      </c>
      <c r="BG204" s="167">
        <f t="shared" si="11"/>
        <v>0</v>
      </c>
      <c r="BH204" s="167">
        <f t="shared" si="12"/>
        <v>0</v>
      </c>
      <c r="BI204" s="167">
        <f t="shared" si="13"/>
        <v>0</v>
      </c>
      <c r="BJ204" s="16" t="s">
        <v>82</v>
      </c>
      <c r="BK204" s="167">
        <f t="shared" si="14"/>
        <v>0</v>
      </c>
      <c r="BL204" s="16" t="s">
        <v>198</v>
      </c>
      <c r="BM204" s="166" t="s">
        <v>245</v>
      </c>
    </row>
    <row r="205" spans="2:65" s="1" customFormat="1" ht="16.5" customHeight="1">
      <c r="B205" s="31"/>
      <c r="C205" s="156" t="s">
        <v>246</v>
      </c>
      <c r="D205" s="156" t="s">
        <v>130</v>
      </c>
      <c r="E205" s="157" t="s">
        <v>247</v>
      </c>
      <c r="F205" s="158" t="s">
        <v>248</v>
      </c>
      <c r="G205" s="159" t="s">
        <v>244</v>
      </c>
      <c r="H205" s="160">
        <v>6</v>
      </c>
      <c r="I205" s="161"/>
      <c r="J205" s="162">
        <f t="shared" si="5"/>
        <v>0</v>
      </c>
      <c r="K205" s="158" t="s">
        <v>1</v>
      </c>
      <c r="L205" s="31"/>
      <c r="M205" s="163" t="s">
        <v>1</v>
      </c>
      <c r="N205" s="125" t="s">
        <v>39</v>
      </c>
      <c r="P205" s="164">
        <f t="shared" si="6"/>
        <v>0</v>
      </c>
      <c r="Q205" s="164">
        <v>0</v>
      </c>
      <c r="R205" s="164">
        <f t="shared" si="7"/>
        <v>0</v>
      </c>
      <c r="S205" s="164">
        <v>0</v>
      </c>
      <c r="T205" s="165">
        <f t="shared" si="8"/>
        <v>0</v>
      </c>
      <c r="AR205" s="166" t="s">
        <v>198</v>
      </c>
      <c r="AT205" s="166" t="s">
        <v>130</v>
      </c>
      <c r="AU205" s="166" t="s">
        <v>84</v>
      </c>
      <c r="AY205" s="16" t="s">
        <v>127</v>
      </c>
      <c r="BE205" s="167">
        <f t="shared" si="9"/>
        <v>0</v>
      </c>
      <c r="BF205" s="167">
        <f t="shared" si="10"/>
        <v>0</v>
      </c>
      <c r="BG205" s="167">
        <f t="shared" si="11"/>
        <v>0</v>
      </c>
      <c r="BH205" s="167">
        <f t="shared" si="12"/>
        <v>0</v>
      </c>
      <c r="BI205" s="167">
        <f t="shared" si="13"/>
        <v>0</v>
      </c>
      <c r="BJ205" s="16" t="s">
        <v>82</v>
      </c>
      <c r="BK205" s="167">
        <f t="shared" si="14"/>
        <v>0</v>
      </c>
      <c r="BL205" s="16" t="s">
        <v>198</v>
      </c>
      <c r="BM205" s="166" t="s">
        <v>249</v>
      </c>
    </row>
    <row r="206" spans="2:65" s="1" customFormat="1" ht="24" customHeight="1">
      <c r="B206" s="31"/>
      <c r="C206" s="156" t="s">
        <v>250</v>
      </c>
      <c r="D206" s="156" t="s">
        <v>130</v>
      </c>
      <c r="E206" s="157" t="s">
        <v>251</v>
      </c>
      <c r="F206" s="158" t="s">
        <v>252</v>
      </c>
      <c r="G206" s="159" t="s">
        <v>244</v>
      </c>
      <c r="H206" s="160">
        <v>24</v>
      </c>
      <c r="I206" s="161"/>
      <c r="J206" s="162">
        <f t="shared" si="5"/>
        <v>0</v>
      </c>
      <c r="K206" s="158" t="s">
        <v>1</v>
      </c>
      <c r="L206" s="31"/>
      <c r="M206" s="163" t="s">
        <v>1</v>
      </c>
      <c r="N206" s="125" t="s">
        <v>39</v>
      </c>
      <c r="P206" s="164">
        <f t="shared" si="6"/>
        <v>0</v>
      </c>
      <c r="Q206" s="164">
        <v>0</v>
      </c>
      <c r="R206" s="164">
        <f t="shared" si="7"/>
        <v>0</v>
      </c>
      <c r="S206" s="164">
        <v>0</v>
      </c>
      <c r="T206" s="165">
        <f t="shared" si="8"/>
        <v>0</v>
      </c>
      <c r="AR206" s="166" t="s">
        <v>198</v>
      </c>
      <c r="AT206" s="166" t="s">
        <v>130</v>
      </c>
      <c r="AU206" s="166" t="s">
        <v>84</v>
      </c>
      <c r="AY206" s="16" t="s">
        <v>127</v>
      </c>
      <c r="BE206" s="167">
        <f t="shared" si="9"/>
        <v>0</v>
      </c>
      <c r="BF206" s="167">
        <f t="shared" si="10"/>
        <v>0</v>
      </c>
      <c r="BG206" s="167">
        <f t="shared" si="11"/>
        <v>0</v>
      </c>
      <c r="BH206" s="167">
        <f t="shared" si="12"/>
        <v>0</v>
      </c>
      <c r="BI206" s="167">
        <f t="shared" si="13"/>
        <v>0</v>
      </c>
      <c r="BJ206" s="16" t="s">
        <v>82</v>
      </c>
      <c r="BK206" s="167">
        <f t="shared" si="14"/>
        <v>0</v>
      </c>
      <c r="BL206" s="16" t="s">
        <v>198</v>
      </c>
      <c r="BM206" s="166" t="s">
        <v>253</v>
      </c>
    </row>
    <row r="207" spans="2:65" s="1" customFormat="1" ht="16.5" customHeight="1">
      <c r="B207" s="31"/>
      <c r="C207" s="156" t="s">
        <v>254</v>
      </c>
      <c r="D207" s="156" t="s">
        <v>130</v>
      </c>
      <c r="E207" s="157" t="s">
        <v>255</v>
      </c>
      <c r="F207" s="158" t="s">
        <v>256</v>
      </c>
      <c r="G207" s="159" t="s">
        <v>164</v>
      </c>
      <c r="H207" s="160">
        <v>1</v>
      </c>
      <c r="I207" s="161"/>
      <c r="J207" s="162">
        <f t="shared" si="5"/>
        <v>0</v>
      </c>
      <c r="K207" s="158" t="s">
        <v>1</v>
      </c>
      <c r="L207" s="31"/>
      <c r="M207" s="163" t="s">
        <v>1</v>
      </c>
      <c r="N207" s="125" t="s">
        <v>39</v>
      </c>
      <c r="P207" s="164">
        <f t="shared" si="6"/>
        <v>0</v>
      </c>
      <c r="Q207" s="164">
        <v>0</v>
      </c>
      <c r="R207" s="164">
        <f t="shared" si="7"/>
        <v>0</v>
      </c>
      <c r="S207" s="164">
        <v>0</v>
      </c>
      <c r="T207" s="165">
        <f t="shared" si="8"/>
        <v>0</v>
      </c>
      <c r="AR207" s="166" t="s">
        <v>198</v>
      </c>
      <c r="AT207" s="166" t="s">
        <v>130</v>
      </c>
      <c r="AU207" s="166" t="s">
        <v>84</v>
      </c>
      <c r="AY207" s="16" t="s">
        <v>127</v>
      </c>
      <c r="BE207" s="167">
        <f t="shared" si="9"/>
        <v>0</v>
      </c>
      <c r="BF207" s="167">
        <f t="shared" si="10"/>
        <v>0</v>
      </c>
      <c r="BG207" s="167">
        <f t="shared" si="11"/>
        <v>0</v>
      </c>
      <c r="BH207" s="167">
        <f t="shared" si="12"/>
        <v>0</v>
      </c>
      <c r="BI207" s="167">
        <f t="shared" si="13"/>
        <v>0</v>
      </c>
      <c r="BJ207" s="16" t="s">
        <v>82</v>
      </c>
      <c r="BK207" s="167">
        <f t="shared" si="14"/>
        <v>0</v>
      </c>
      <c r="BL207" s="16" t="s">
        <v>198</v>
      </c>
      <c r="BM207" s="166" t="s">
        <v>257</v>
      </c>
    </row>
    <row r="208" spans="2:63" s="11" customFormat="1" ht="25.9" customHeight="1">
      <c r="B208" s="144"/>
      <c r="D208" s="145" t="s">
        <v>73</v>
      </c>
      <c r="E208" s="146" t="s">
        <v>104</v>
      </c>
      <c r="F208" s="146" t="s">
        <v>258</v>
      </c>
      <c r="I208" s="147"/>
      <c r="J208" s="148">
        <f>BK208</f>
        <v>0</v>
      </c>
      <c r="L208" s="144"/>
      <c r="M208" s="149"/>
      <c r="P208" s="150">
        <f>SUM(P209:P210)</f>
        <v>0</v>
      </c>
      <c r="R208" s="150">
        <f>SUM(R209:R210)</f>
        <v>0</v>
      </c>
      <c r="T208" s="151">
        <f>SUM(T209:T210)</f>
        <v>0</v>
      </c>
      <c r="AR208" s="145" t="s">
        <v>157</v>
      </c>
      <c r="AT208" s="152" t="s">
        <v>73</v>
      </c>
      <c r="AU208" s="152" t="s">
        <v>74</v>
      </c>
      <c r="AY208" s="145" t="s">
        <v>127</v>
      </c>
      <c r="BK208" s="153">
        <f>SUM(BK209:BK210)</f>
        <v>0</v>
      </c>
    </row>
    <row r="209" spans="2:65" s="1" customFormat="1" ht="16.5" customHeight="1">
      <c r="B209" s="31"/>
      <c r="C209" s="156" t="s">
        <v>259</v>
      </c>
      <c r="D209" s="156" t="s">
        <v>130</v>
      </c>
      <c r="E209" s="157" t="s">
        <v>260</v>
      </c>
      <c r="F209" s="158" t="s">
        <v>103</v>
      </c>
      <c r="G209" s="159" t="s">
        <v>169</v>
      </c>
      <c r="H209" s="189"/>
      <c r="I209" s="161"/>
      <c r="J209" s="162">
        <f>ROUND(I209*H209,2)</f>
        <v>0</v>
      </c>
      <c r="K209" s="158" t="s">
        <v>1</v>
      </c>
      <c r="L209" s="31"/>
      <c r="M209" s="163" t="s">
        <v>1</v>
      </c>
      <c r="N209" s="125" t="s">
        <v>39</v>
      </c>
      <c r="P209" s="164">
        <f>O209*H209</f>
        <v>0</v>
      </c>
      <c r="Q209" s="164">
        <v>0</v>
      </c>
      <c r="R209" s="164">
        <f>Q209*H209</f>
        <v>0</v>
      </c>
      <c r="S209" s="164">
        <v>0</v>
      </c>
      <c r="T209" s="165">
        <f>S209*H209</f>
        <v>0</v>
      </c>
      <c r="AR209" s="166" t="s">
        <v>261</v>
      </c>
      <c r="AT209" s="166" t="s">
        <v>130</v>
      </c>
      <c r="AU209" s="166" t="s">
        <v>82</v>
      </c>
      <c r="AY209" s="16" t="s">
        <v>127</v>
      </c>
      <c r="BE209" s="167">
        <f>IF(N209="základní",J209,0)</f>
        <v>0</v>
      </c>
      <c r="BF209" s="167">
        <f>IF(N209="snížená",J209,0)</f>
        <v>0</v>
      </c>
      <c r="BG209" s="167">
        <f>IF(N209="zákl. přenesená",J209,0)</f>
        <v>0</v>
      </c>
      <c r="BH209" s="167">
        <f>IF(N209="sníž. přenesená",J209,0)</f>
        <v>0</v>
      </c>
      <c r="BI209" s="167">
        <f>IF(N209="nulová",J209,0)</f>
        <v>0</v>
      </c>
      <c r="BJ209" s="16" t="s">
        <v>82</v>
      </c>
      <c r="BK209" s="167">
        <f>ROUND(I209*H209,2)</f>
        <v>0</v>
      </c>
      <c r="BL209" s="16" t="s">
        <v>261</v>
      </c>
      <c r="BM209" s="166" t="s">
        <v>262</v>
      </c>
    </row>
    <row r="210" spans="2:47" s="1" customFormat="1" ht="29.25">
      <c r="B210" s="31"/>
      <c r="D210" s="169" t="s">
        <v>263</v>
      </c>
      <c r="F210" s="190" t="s">
        <v>264</v>
      </c>
      <c r="I210" s="86"/>
      <c r="L210" s="31"/>
      <c r="M210" s="191"/>
      <c r="N210" s="192"/>
      <c r="O210" s="192"/>
      <c r="P210" s="192"/>
      <c r="Q210" s="192"/>
      <c r="R210" s="192"/>
      <c r="S210" s="192"/>
      <c r="T210" s="193"/>
      <c r="AT210" s="16" t="s">
        <v>263</v>
      </c>
      <c r="AU210" s="16" t="s">
        <v>82</v>
      </c>
    </row>
    <row r="211" spans="2:12" s="1" customFormat="1" ht="6.95" customHeight="1">
      <c r="B211" s="43"/>
      <c r="C211" s="44"/>
      <c r="D211" s="44"/>
      <c r="E211" s="44"/>
      <c r="F211" s="44"/>
      <c r="G211" s="44"/>
      <c r="H211" s="44"/>
      <c r="I211" s="108"/>
      <c r="J211" s="44"/>
      <c r="K211" s="44"/>
      <c r="L211" s="31"/>
    </row>
  </sheetData>
  <sheetProtection algorithmName="SHA-512" hashValue="O8AdXWqv97PqI/hV3p3ARf9VxxKgD0bYZzYbqPmSCluYaQORjJiOfJmU43fUD6jWtYoLDjg8l8LkK7GTkynRNQ==" saltValue="wf3i3WViI5b4ykGxOrGoM2wYn/cJHBTNK97XeeRLJijJuHYP1cj7wxWHO1GXo000XMsjTsulnI6oTzHBFhn8ow==" spinCount="100000" sheet="1" objects="1" scenarios="1" formatColumns="0" formatRows="0" autoFilter="0"/>
  <autoFilter ref="C132:K210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Segetova Katerina</cp:lastModifiedBy>
  <dcterms:created xsi:type="dcterms:W3CDTF">2023-03-22T10:47:49Z</dcterms:created>
  <dcterms:modified xsi:type="dcterms:W3CDTF">2023-04-06T10:43:05Z</dcterms:modified>
  <cp:category/>
  <cp:version/>
  <cp:contentType/>
  <cp:contentStatus/>
</cp:coreProperties>
</file>