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mp" ContentType="image/bitmap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01.1 - Bourané konstrukce" sheetId="2" r:id="rId2"/>
    <sheet name="01.2 - Nové konstrukce" sheetId="3" r:id="rId3"/>
    <sheet name="01.3 - Elektroinstalace" sheetId="4" r:id="rId4"/>
    <sheet name="02.1 - Bourané konstrukce" sheetId="5" r:id="rId5"/>
    <sheet name="02.2 - Nové konstrukce" sheetId="6" r:id="rId6"/>
    <sheet name="02.3 - Elektroinstalace" sheetId="7" r:id="rId7"/>
    <sheet name="03.1 - EPS" sheetId="8" r:id="rId8"/>
    <sheet name="03.2 - ER" sheetId="9" r:id="rId9"/>
    <sheet name="03.3 - SK CCTV" sheetId="10" r:id="rId10"/>
    <sheet name="03.4 - EZS" sheetId="11" r:id="rId11"/>
    <sheet name="03.5 - SLP EKV, JČ, DOZ, ..." sheetId="12" r:id="rId12"/>
    <sheet name="04 - VRN" sheetId="13" r:id="rId13"/>
    <sheet name="Seznam figur" sheetId="14" r:id="rId14"/>
  </sheets>
  <definedNames>
    <definedName name="_xlnm._FilterDatabase" localSheetId="1" hidden="1">'01.1 - Bourané konstrukce'!$C$125:$K$153</definedName>
    <definedName name="_xlnm._FilterDatabase" localSheetId="2" hidden="1">'01.2 - Nové konstrukce'!$C$131:$K$333</definedName>
    <definedName name="_xlnm._FilterDatabase" localSheetId="3" hidden="1">'01.3 - Elektroinstalace'!$C$127:$K$157</definedName>
    <definedName name="_xlnm._FilterDatabase" localSheetId="4" hidden="1">'02.1 - Bourané konstrukce'!$C$125:$K$149</definedName>
    <definedName name="_xlnm._FilterDatabase" localSheetId="5" hidden="1">'02.2 - Nové konstrukce'!$C$131:$K$312</definedName>
    <definedName name="_xlnm._FilterDatabase" localSheetId="6" hidden="1">'02.3 - Elektroinstalace'!$C$127:$K$161</definedName>
    <definedName name="_xlnm._FilterDatabase" localSheetId="7" hidden="1">'03.1 - EPS'!$C$124:$K$159</definedName>
    <definedName name="_xlnm._FilterDatabase" localSheetId="8" hidden="1">'03.2 - ER'!$C$124:$K$142</definedName>
    <definedName name="_xlnm._FilterDatabase" localSheetId="9" hidden="1">'03.3 - SK CCTV'!$C$124:$K$142</definedName>
    <definedName name="_xlnm._FilterDatabase" localSheetId="10" hidden="1">'03.4 - EZS'!$C$123:$K$137</definedName>
    <definedName name="_xlnm._FilterDatabase" localSheetId="11" hidden="1">'03.5 - SLP EKV, JČ, DOZ, ...'!$C$123:$K$137</definedName>
    <definedName name="_xlnm._FilterDatabase" localSheetId="12" hidden="1">'04 - VRN'!$C$116:$K$126</definedName>
    <definedName name="_xlnm.Print_Area" localSheetId="1">'01.1 - Bourané konstrukce'!$C$4:$J$76,'01.1 - Bourané konstrukce'!$C$82:$J$105,'01.1 - Bourané konstrukce'!$C$111:$K$153</definedName>
    <definedName name="_xlnm.Print_Area" localSheetId="2">'01.2 - Nové konstrukce'!$C$4:$J$76,'01.2 - Nové konstrukce'!$C$82:$J$111,'01.2 - Nové konstrukce'!$C$117:$K$333</definedName>
    <definedName name="_xlnm.Print_Area" localSheetId="3">'01.3 - Elektroinstalace'!$C$4:$J$76,'01.3 - Elektroinstalace'!$C$82:$J$107,'01.3 - Elektroinstalace'!$C$113:$K$157</definedName>
    <definedName name="_xlnm.Print_Area" localSheetId="4">'02.1 - Bourané konstrukce'!$C$4:$J$76,'02.1 - Bourané konstrukce'!$C$82:$J$105,'02.1 - Bourané konstrukce'!$C$111:$K$149</definedName>
    <definedName name="_xlnm.Print_Area" localSheetId="5">'02.2 - Nové konstrukce'!$C$4:$J$76,'02.2 - Nové konstrukce'!$C$82:$J$111,'02.2 - Nové konstrukce'!$C$117:$K$312</definedName>
    <definedName name="_xlnm.Print_Area" localSheetId="6">'02.3 - Elektroinstalace'!$C$4:$J$76,'02.3 - Elektroinstalace'!$C$82:$J$107,'02.3 - Elektroinstalace'!$C$113:$K$161</definedName>
    <definedName name="_xlnm.Print_Area" localSheetId="7">'03.1 - EPS'!$C$4:$J$76,'03.1 - EPS'!$C$82:$J$104,'03.1 - EPS'!$C$110:$K$159</definedName>
    <definedName name="_xlnm.Print_Area" localSheetId="8">'03.2 - ER'!$C$4:$J$76,'03.2 - ER'!$C$82:$J$104,'03.2 - ER'!$C$110:$K$142</definedName>
    <definedName name="_xlnm.Print_Area" localSheetId="9">'03.3 - SK CCTV'!$C$4:$J$76,'03.3 - SK CCTV'!$C$82:$J$104,'03.3 - SK CCTV'!$C$110:$K$142</definedName>
    <definedName name="_xlnm.Print_Area" localSheetId="10">'03.4 - EZS'!$C$4:$J$76,'03.4 - EZS'!$C$82:$J$103,'03.4 - EZS'!$C$109:$K$137</definedName>
    <definedName name="_xlnm.Print_Area" localSheetId="11">'03.5 - SLP EKV, JČ, DOZ, ...'!$C$4:$J$76,'03.5 - SLP EKV, JČ, DOZ, ...'!$C$82:$J$103,'03.5 - SLP EKV, JČ, DOZ, ...'!$C$109:$K$137</definedName>
    <definedName name="_xlnm.Print_Area" localSheetId="12">'04 - VRN'!$C$4:$J$76,'04 - VRN'!$C$82:$J$98,'04 - VRN'!$C$104:$K$126</definedName>
    <definedName name="_xlnm.Print_Area" localSheetId="0">'Rekapitulace stavby'!$D$4:$AO$76,'Rekapitulace stavby'!$C$82:$AQ$110</definedName>
    <definedName name="_xlnm.Print_Area" localSheetId="13">'Seznam figur'!$C$4:$G$53</definedName>
    <definedName name="_xlnm.Print_Titles" localSheetId="0">'Rekapitulace stavby'!$92:$92</definedName>
    <definedName name="_xlnm.Print_Titles" localSheetId="1">'01.1 - Bourané konstrukce'!$125:$125</definedName>
    <definedName name="_xlnm.Print_Titles" localSheetId="2">'01.2 - Nové konstrukce'!$131:$131</definedName>
    <definedName name="_xlnm.Print_Titles" localSheetId="3">'01.3 - Elektroinstalace'!$127:$127</definedName>
    <definedName name="_xlnm.Print_Titles" localSheetId="4">'02.1 - Bourané konstrukce'!$125:$125</definedName>
    <definedName name="_xlnm.Print_Titles" localSheetId="5">'02.2 - Nové konstrukce'!$131:$131</definedName>
    <definedName name="_xlnm.Print_Titles" localSheetId="6">'02.3 - Elektroinstalace'!$127:$127</definedName>
    <definedName name="_xlnm.Print_Titles" localSheetId="7">'03.1 - EPS'!$124:$124</definedName>
    <definedName name="_xlnm.Print_Titles" localSheetId="8">'03.2 - ER'!$124:$124</definedName>
    <definedName name="_xlnm.Print_Titles" localSheetId="9">'03.3 - SK CCTV'!$124:$124</definedName>
    <definedName name="_xlnm.Print_Titles" localSheetId="10">'03.4 - EZS'!$123:$123</definedName>
    <definedName name="_xlnm.Print_Titles" localSheetId="12">'04 - VRN'!$116:$116</definedName>
    <definedName name="_xlnm.Print_Titles" localSheetId="13">'Seznam figur'!$9:$9</definedName>
  </definedNames>
  <calcPr calcId="191029"/>
  <extLst/>
</workbook>
</file>

<file path=xl/sharedStrings.xml><?xml version="1.0" encoding="utf-8"?>
<sst xmlns="http://schemas.openxmlformats.org/spreadsheetml/2006/main" count="8734" uniqueCount="1044">
  <si>
    <t>Export Komplet</t>
  </si>
  <si>
    <t/>
  </si>
  <si>
    <t>2.0</t>
  </si>
  <si>
    <t>ZAMOK</t>
  </si>
  <si>
    <t>False</t>
  </si>
  <si>
    <t>{953ba50c-8fb1-46ea-9cd9-33c35d8426d7}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</si>
  <si>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</si>
  <si>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</si>
  <si>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</si>
  <si>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</si>
  <si>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</si>
  <si>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</si>
  <si>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</si>
  <si>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</si>
  <si>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22MT094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</si>
  <si>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</si>
  <si>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</si>
  <si>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střech nad vstupní halou a studovnou</t>
  </si>
  <si>
    <t>KSO:</t>
  </si>
  <si>
    <t>CC-CZ:</t>
  </si>
  <si>
    <t>Místo:</t>
  </si>
  <si>
    <t>Hněvotínksá, Olomouc</t>
  </si>
  <si>
    <t>Datum:</t>
  </si>
  <si>
    <t>Zadavatel:</t>
  </si>
  <si>
    <t>IČ:</t>
  </si>
  <si>
    <t>619 89 592</t>
  </si>
  <si>
    <t>Univerzita Palackého v Olomouci</t>
  </si>
  <si>
    <t>DIČ:</t>
  </si>
  <si>
    <t>CZ61989592</t>
  </si>
  <si>
    <t>Uchazeč:</t>
  </si>
  <si>
    <t>Vyplň údaj</t>
  </si>
  <si>
    <t>Projektant:</t>
  </si>
  <si>
    <t>607 45 665</t>
  </si>
  <si>
    <t>Hexaplan International spol. s r.o</t>
  </si>
  <si>
    <t>CZ60745665</t>
  </si>
  <si>
    <t>True</t>
  </si>
  <si>
    <t>Zpracovatel:</t>
  </si>
  <si>
    <t>253 33 046</t>
  </si>
  <si>
    <t>STAGA stavební agentura s.r.o.</t>
  </si>
  <si>
    <t>CZ25333046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</si>
  <si>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</si>
  <si>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</si>
  <si>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</si>
  <si>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</si>
  <si>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</si>
  <si>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</si>
  <si>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</si>
  <si>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</si>
  <si>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</si>
  <si>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</si>
  <si>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</si>
  <si>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</si>
  <si>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</si>
  <si>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</si>
  <si>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</si>
  <si>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</si>
  <si>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</si>
  <si>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</si>
  <si>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</si>
  <si>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</si>
  <si>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</si>
  <si>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</si>
  <si>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</si>
  <si>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</si>
  <si>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</si>
  <si>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</si>
  <si>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</si>
  <si>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</si>
  <si>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</si>
  <si>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</si>
  <si>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</si>
  <si>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</si>
  <si>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</si>
  <si>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</si>
  <si>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</si>
  <si>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</si>
  <si>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</si>
  <si>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</si>
  <si>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</si>
  <si>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</si>
  <si>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</si>
  <si>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</si>
  <si>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</si>
  <si>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</si>
  <si>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</si>
  <si>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</si>
  <si>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Vstupní hala</t>
  </si>
  <si>
    <t>STA</t>
  </si>
  <si>
    <t>1</t>
  </si>
  <si>
    <t>{077e46fe-c012-44b4-b1b9-925e9626ea1c}</t>
  </si>
  <si>
    <t>2</t>
  </si>
  <si>
    <t>/</t>
  </si>
  <si>
    <t>01.1</t>
  </si>
  <si>
    <t>Bourané konstrukce</t>
  </si>
  <si>
    <t>Soupis</t>
  </si>
  <si>
    <t>{8b189e1e-9b51-4e2e-9c1e-f3e32a73e637}</t>
  </si>
  <si>
    <t>01.2</t>
  </si>
  <si>
    <t>Nové konstrukce</t>
  </si>
  <si>
    <t>{3b2b2e10-3bf8-4dc4-89fd-b8128a89e516}</t>
  </si>
  <si>
    <t>01.3</t>
  </si>
  <si>
    <t>Elektroinstalace</t>
  </si>
  <si>
    <t>{32a7ca69-74d0-42a4-addb-c4f99c8f7b95}</t>
  </si>
  <si>
    <t>02</t>
  </si>
  <si>
    <t>Studovna</t>
  </si>
  <si>
    <t>{95a1de90-e811-4086-a6f7-93099f5d7e08}</t>
  </si>
  <si>
    <t>02.1</t>
  </si>
  <si>
    <t>{b6af9ea6-c663-49e4-af52-921968127a03}</t>
  </si>
  <si>
    <t>02.2</t>
  </si>
  <si>
    <t>{9164c653-6256-4996-b283-3e8d564a7fbf}</t>
  </si>
  <si>
    <t>02.3</t>
  </si>
  <si>
    <t>{fde443e8-7660-414d-a1d0-e7afe449e148}</t>
  </si>
  <si>
    <t>03</t>
  </si>
  <si>
    <t>Slaboproud</t>
  </si>
  <si>
    <t>{24c5c162-e14b-4fae-b667-9b33152bf23f}</t>
  </si>
  <si>
    <t>03.1</t>
  </si>
  <si>
    <t>EPS</t>
  </si>
  <si>
    <t>{fd7ef31c-5f0a-4245-87ce-0125595ae39a}</t>
  </si>
  <si>
    <t>03.2</t>
  </si>
  <si>
    <t>ER</t>
  </si>
  <si>
    <t>{8140d0e1-6609-42cc-816f-48792a6f1c7f}</t>
  </si>
  <si>
    <t>03.3</t>
  </si>
  <si>
    <t>SK CCTV</t>
  </si>
  <si>
    <t>{886df6ba-6eeb-4c95-94f7-f3ea5a997d26}</t>
  </si>
  <si>
    <t>03.4</t>
  </si>
  <si>
    <t>EZS</t>
  </si>
  <si>
    <t>{5f4cb251-4960-4c93-8b18-9cfa8e7ef759}</t>
  </si>
  <si>
    <t>03.5</t>
  </si>
  <si>
    <t>SLP EKV, JČ, DOZ, SN, ZSP</t>
  </si>
  <si>
    <t>{3d403a2f-74f2-4e24-8b8f-a225cc741f31}</t>
  </si>
  <si>
    <t>04</t>
  </si>
  <si>
    <t>VRN</t>
  </si>
  <si>
    <t>{2e7e3a89-f8aa-4601-80c7-b9c6b09bcc19}</t>
  </si>
  <si>
    <t>KRYCÍ LIST SOUPISU PRACÍ</t>
  </si>
  <si>
    <t>Objekt:</t>
  </si>
  <si>
    <t>01 - Vstupní hala</t>
  </si>
  <si>
    <t>Soupis:</t>
  </si>
  <si>
    <t>01.1 -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</si>
  <si>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</si>
  <si>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</si>
  <si>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</si>
  <si>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</si>
  <si>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</si>
  <si>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</si>
  <si>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</si>
  <si>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</si>
  <si>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763 - Konstrukce suché výstavby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</si>
  <si>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</si>
  <si>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</si>
  <si>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</si>
  <si>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</si>
  <si>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</si>
  <si>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</si>
  <si>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</si>
  <si>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</si>
  <si>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</si>
  <si>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</si>
  <si>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</si>
  <si>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</si>
  <si>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</si>
  <si>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</si>
  <si>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</si>
  <si>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</si>
  <si>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</si>
  <si>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</si>
  <si>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</si>
  <si>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</si>
  <si>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</si>
  <si>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997006002</t>
  </si>
  <si>
    <t>Úprava stavebního odpadu třídění na jednotlivé druhy</t>
  </si>
  <si>
    <t>t</t>
  </si>
  <si>
    <t>CS ÚRS 2022 02</t>
  </si>
  <si>
    <t>4</t>
  </si>
  <si>
    <t>665944451</t>
  </si>
  <si>
    <t>997002611</t>
  </si>
  <si>
    <t>Nakládání suti a vybouraných hmot na dopravní prostředek pro vodorovné přemístění</t>
  </si>
  <si>
    <t>-400489294</t>
  </si>
  <si>
    <t>3</t>
  </si>
  <si>
    <t>997013211</t>
  </si>
  <si>
    <t>Vnitrostaveništní doprava suti a vybouraných hmot vodorovně do 50 m svisle ručně pro budovy a haly výšky do 6 m</t>
  </si>
  <si>
    <t>1781632077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</si>
  <si>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</si>
  <si>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</si>
  <si>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329580450</t>
  </si>
  <si>
    <t>5</t>
  </si>
  <si>
    <t>997013501</t>
  </si>
  <si>
    <t>Odvoz suti a vybouraných hmot na skládku nebo meziskládku se složením, na vzdálenost do 1 km</t>
  </si>
  <si>
    <t>-766076571</t>
  </si>
  <si>
    <t>6</t>
  </si>
  <si>
    <t>997013509</t>
  </si>
  <si>
    <t>Odvoz suti a vybouraných hmot na skládku nebo meziskládku se složením, na vzdálenost Příplatek k ceně za každý další i započatý 1 km přes 1 km</t>
  </si>
  <si>
    <t>1720792330</t>
  </si>
  <si>
    <t>VV</t>
  </si>
  <si>
    <t>7,039*9 'Přepočtené koeficientem množství</t>
  </si>
  <si>
    <t>7</t>
  </si>
  <si>
    <t>997013871</t>
  </si>
  <si>
    <t>Poplatek za uložení stavebního odpadu na recyklační skládce (skládkovné) směsného stavebního a demoličního zatříděného do Katalogu odpadů pod kódem 17 09 04</t>
  </si>
  <si>
    <t>116070250</t>
  </si>
  <si>
    <t>PSV</t>
  </si>
  <si>
    <t>Práce a dodávky PSV</t>
  </si>
  <si>
    <t>763</t>
  </si>
  <si>
    <t>Konstrukce suché výstavby</t>
  </si>
  <si>
    <t>8</t>
  </si>
  <si>
    <t>763121811</t>
  </si>
  <si>
    <t>Demontáž předsazených nebo šachtových stěn ze sádrokartonových desek s nosnou konstrukcí z ocelových profilů jednoduchých, opláštění jednoduché</t>
  </si>
  <si>
    <t>m2</t>
  </si>
  <si>
    <t>16</t>
  </si>
  <si>
    <t>2045414586</t>
  </si>
  <si>
    <t>SDK předstěna (dl * v)</t>
  </si>
  <si>
    <t>(4,30+2,40+15,30)*0,70</t>
  </si>
  <si>
    <t>Součet</t>
  </si>
  <si>
    <t>767</t>
  </si>
  <si>
    <t>Konstrukce zámečnické</t>
  </si>
  <si>
    <t>9</t>
  </si>
  <si>
    <t>767416811</t>
  </si>
  <si>
    <t>Demontáž lehkých obvodových plášťů rastrová (roštová) konstrukce výšky budovy do 6 m</t>
  </si>
  <si>
    <t>1512550783</t>
  </si>
  <si>
    <t>Demontáž zasklení (pl)</t>
  </si>
  <si>
    <t>(213,10)</t>
  </si>
  <si>
    <t>10</t>
  </si>
  <si>
    <t>767996701</t>
  </si>
  <si>
    <t>Demontáž ostatních zámečnických konstrukcí o hmotnosti jednotlivých dílů řezáním do 50 kg</t>
  </si>
  <si>
    <t>kg</t>
  </si>
  <si>
    <t>268257569</t>
  </si>
  <si>
    <t>Rozebrání střechy (dl * hm) (hm = 9,50 kg/m)</t>
  </si>
  <si>
    <t>(0,40)*100*9,50</t>
  </si>
  <si>
    <t>OST</t>
  </si>
  <si>
    <t>Ostatní</t>
  </si>
  <si>
    <t>11</t>
  </si>
  <si>
    <t>OST000X1</t>
  </si>
  <si>
    <t>Rozebrání fasády v celém obvodu okolo střechy (dle PD)</t>
  </si>
  <si>
    <t>kpl</t>
  </si>
  <si>
    <t>512</t>
  </si>
  <si>
    <t>-1216657812</t>
  </si>
  <si>
    <t>skl_S1_pl</t>
  </si>
  <si>
    <t>198,81</t>
  </si>
  <si>
    <t>01.2 - Nové konstrukce</t>
  </si>
  <si>
    <t xml:space="preserve">    9 - Ostatní konstrukce a práce, bourání</t>
  </si>
  <si>
    <t xml:space="preserve">    998 - Přesun hmot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</si>
  <si>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</si>
  <si>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</si>
  <si>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</si>
  <si>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764 - Konstrukce klempířské</t>
  </si>
  <si>
    <t xml:space="preserve">    784 - Dokončovací práce - malby a tapety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</si>
  <si>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</si>
  <si>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</si>
  <si>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</si>
  <si>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-349799467</t>
  </si>
  <si>
    <t>952901111</t>
  </si>
  <si>
    <t>Vyčištění budov nebo objektů před předáním do užívání budov bytové nebo občanské výstavby, světlé výšky podlaží do 4 m</t>
  </si>
  <si>
    <t>-727541940</t>
  </si>
  <si>
    <t>998</t>
  </si>
  <si>
    <t>Přesun hmot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</si>
  <si>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</si>
  <si>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</si>
  <si>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751905132</t>
  </si>
  <si>
    <t>712</t>
  </si>
  <si>
    <t>Povlakové krytiny</t>
  </si>
  <si>
    <t>712311101</t>
  </si>
  <si>
    <t>Provedení povlakové krytiny střech plochých do 10° natěradly a tmely za studena nátěrem lakem penetračním nebo asfaltovým</t>
  </si>
  <si>
    <t>336685968</t>
  </si>
  <si>
    <t>Souvrství střechy - HIV, AIP, penetrace (pl)</t>
  </si>
  <si>
    <t>skladba S1</t>
  </si>
  <si>
    <t>(skl_S1_pl)</t>
  </si>
  <si>
    <t>M</t>
  </si>
  <si>
    <t>11163153</t>
  </si>
  <si>
    <t>emulze asfaltová penetrační</t>
  </si>
  <si>
    <t>litr</t>
  </si>
  <si>
    <t>32</t>
  </si>
  <si>
    <t>-1476434615</t>
  </si>
  <si>
    <t>198,81*0,35 'Přepočtené koeficientem množství</t>
  </si>
  <si>
    <t>712331111</t>
  </si>
  <si>
    <t>Provedení povlakové krytiny střech plochých do 10° pásy na sucho podkladní samolepící asfaltový pás</t>
  </si>
  <si>
    <t>2111064559</t>
  </si>
  <si>
    <t>Souvrství střechy - HIV, AIP (pl)</t>
  </si>
  <si>
    <t>62866281</t>
  </si>
  <si>
    <t>pás asfaltový samolepicí modifikovaný SBS tl 3,0mm s vložkou ze skleněné tkaniny se spalitelnou fólií nebo jemnozrnným minerálním posypem nebo textilií na horním povrchu</t>
  </si>
  <si>
    <t>1519760012</t>
  </si>
  <si>
    <t>198,81*1,1 'Přepočtené koeficientem množství</t>
  </si>
  <si>
    <t>712391171</t>
  </si>
  <si>
    <t>Provedení povlakové krytiny střech plochých do 10° -ostatní práce provedení vrstvy textilní podkladní</t>
  </si>
  <si>
    <t>-953582402</t>
  </si>
  <si>
    <t>Souvrství střechy - HIV, mPVC, separace (pl)</t>
  </si>
  <si>
    <t>712831101</t>
  </si>
  <si>
    <t>Provedení povlakové krytiny střech samostatným vytažením izolačního povlaku pásy na sucho na konstrukce převyšující úroveň střechy, AIP, NAIP nebo tkaninou</t>
  </si>
  <si>
    <t>-1597533719</t>
  </si>
  <si>
    <t>Souvrství střechy - HIS, mPVC, separace (dl * v)</t>
  </si>
  <si>
    <t>(43,60)*0,20</t>
  </si>
  <si>
    <t>69311068</t>
  </si>
  <si>
    <t>geotextilie netkaná separační, ochranná, filtrační, drenážní PP 300g/m2</t>
  </si>
  <si>
    <t>707996829</t>
  </si>
  <si>
    <t>207,53*1,1 'Přepočtené koeficientem množství</t>
  </si>
  <si>
    <t>712363611</t>
  </si>
  <si>
    <t>Provedení povlakové krytiny střech plochých do 10° s mechanicky kotvenou izolací včetně položení fólie a horkovzdušného svaření tl. tepelné izolace přes 240 mm budovy výšky do 18 m, kotvené do trapézového plechu nebo do dřeva vnitřní pole</t>
  </si>
  <si>
    <t>-340082770</t>
  </si>
  <si>
    <t>Souvrství střechy - HIV, mPVC (pl)</t>
  </si>
  <si>
    <t>(198,81)</t>
  </si>
  <si>
    <t>12</t>
  </si>
  <si>
    <t>712362301</t>
  </si>
  <si>
    <t>Provedení dvojitého hydroizolačního systému plochých střech na ploše svislé S fólií z mPVC kladenou volně jednovrstvá s horkovzdušným navařením jednotlivých segmentů</t>
  </si>
  <si>
    <t>1370092523</t>
  </si>
  <si>
    <t>Souvrství střechy - HIS, mPVC (dl * v)</t>
  </si>
  <si>
    <t>13</t>
  </si>
  <si>
    <t>28343014</t>
  </si>
  <si>
    <t>fólie hydroizolační střešní mPVC určená ke stabilizaci přitížením a do vegetačních střech tl 1,8mm</t>
  </si>
  <si>
    <t>1029539444</t>
  </si>
  <si>
    <t>207,53*1,15 'Přepočtené koeficientem množství</t>
  </si>
  <si>
    <t>14</t>
  </si>
  <si>
    <t>712391172</t>
  </si>
  <si>
    <t>Provedení povlakové krytiny střech plochých do 10° -ostatní práce provedení vrstvy textilní ochranné</t>
  </si>
  <si>
    <t>115774804</t>
  </si>
  <si>
    <t>999294919</t>
  </si>
  <si>
    <t>712771331</t>
  </si>
  <si>
    <t>Provedení hydroakumulační vrstvy vegetační střechy z plastových nopových fólií s perforací, kladených volně na sraz, sklon střechy do 5°</t>
  </si>
  <si>
    <t>-1109467517</t>
  </si>
  <si>
    <t>Souvrství střechy - nopovka (pl)</t>
  </si>
  <si>
    <t>17</t>
  </si>
  <si>
    <t>69334004</t>
  </si>
  <si>
    <t>fólie profilovaná (nopová) perforovaná HDPE s hydroakumulační a drenážní funkcí do vegetačních střech s výškou nopů 40mm</t>
  </si>
  <si>
    <t>1572620314</t>
  </si>
  <si>
    <t>18</t>
  </si>
  <si>
    <t>712771271</t>
  </si>
  <si>
    <t>Provedení filtrační vrstvy vegetační střechy z textilií kladených volně s přesahem, sklon střechy do 5°</t>
  </si>
  <si>
    <t>-945806886</t>
  </si>
  <si>
    <t>Souvrství střechy - separace (pl)</t>
  </si>
  <si>
    <t>19</t>
  </si>
  <si>
    <t>69311060</t>
  </si>
  <si>
    <t>geotextilie netkaná separační, ochranná, filtrační, drenážní PP 200g/m2</t>
  </si>
  <si>
    <t>1319093702</t>
  </si>
  <si>
    <t>20</t>
  </si>
  <si>
    <t>712771401</t>
  </si>
  <si>
    <t>Provedení vegetační vrstvy vegetační střechy ze substrátu, tloušťky do 100 mm, sklon střechy do 5°</t>
  </si>
  <si>
    <t>-846678414</t>
  </si>
  <si>
    <t>Souvrství střechy - substrát (pl)</t>
  </si>
  <si>
    <t>10321001</t>
  </si>
  <si>
    <t>substrát vegetačních střech extenzivní suchomilných rostlin</t>
  </si>
  <si>
    <t>m3</t>
  </si>
  <si>
    <t>1804944988</t>
  </si>
  <si>
    <t>Souvrství střechy - substrát (pl * v)</t>
  </si>
  <si>
    <t>(skl_S1_pl)*0,10</t>
  </si>
  <si>
    <t>19,881*1,1 'Přepočtené koeficientem množství</t>
  </si>
  <si>
    <t>22</t>
  </si>
  <si>
    <t>712771521</t>
  </si>
  <si>
    <t>Založení vegetace vegetační střechy položením vegetační nebo trávníkové rohože, sklon střechy do 5°</t>
  </si>
  <si>
    <t>-105967048</t>
  </si>
  <si>
    <t>Souvrství střechy - rohož (pl)</t>
  </si>
  <si>
    <t>23</t>
  </si>
  <si>
    <t>69334504</t>
  </si>
  <si>
    <t>koberec rozchodníkový vegetačních střech</t>
  </si>
  <si>
    <t>-360777081</t>
  </si>
  <si>
    <t>24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</si>
  <si>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</si>
  <si>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</si>
  <si>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1353024136</t>
  </si>
  <si>
    <t>Souvrství střechy - kačírek (dl * š * v)</t>
  </si>
  <si>
    <t>(43,60)*0,50*0,10</t>
  </si>
  <si>
    <t>25</t>
  </si>
  <si>
    <t>58337403</t>
  </si>
  <si>
    <t>kamenivo dekorační (kačírek) frakce 16/32</t>
  </si>
  <si>
    <t>1624027632</t>
  </si>
  <si>
    <t>2,18*1,8 'Přepočtené koeficientem množství</t>
  </si>
  <si>
    <t>26</t>
  </si>
  <si>
    <t>998712101</t>
  </si>
  <si>
    <t>Přesun hmot pro povlakové krytiny stanovený z hmotnosti přesunovaného materiálu vodorovná dopravní vzdálenost do 50 m v objektech výšky do 6 m</t>
  </si>
  <si>
    <t>-302110395</t>
  </si>
  <si>
    <t>27</t>
  </si>
  <si>
    <t>998712181</t>
  </si>
  <si>
    <t>Přesun hmot pro povlakové krytiny stanovený z hmotnosti přesunovaného materiálu Příplatek k cenám za přesun prováděný bez použití mechanizace pro jakoukoliv výšku objektu</t>
  </si>
  <si>
    <t>-48763561</t>
  </si>
  <si>
    <t>713</t>
  </si>
  <si>
    <t>Izolace tepelné</t>
  </si>
  <si>
    <t>28</t>
  </si>
  <si>
    <t>713141136</t>
  </si>
  <si>
    <t>Montáž tepelné izolace střech plochých rohožemi, pásy, deskami, dílci, bloky (izolační materiál ve specifikaci) přilepenými za studena nízkoexpanzní (PUR) pěnou</t>
  </si>
  <si>
    <t>-1129073186</t>
  </si>
  <si>
    <t>29</t>
  </si>
  <si>
    <t>28375993</t>
  </si>
  <si>
    <t>deska EPS 150 pro konstrukce s vysokým zatížením λ=0,035 tl 200mm</t>
  </si>
  <si>
    <t>934339178</t>
  </si>
  <si>
    <t>Souvrství střechy - TI (pl)</t>
  </si>
  <si>
    <t>30</t>
  </si>
  <si>
    <t>63151465</t>
  </si>
  <si>
    <t>deska tepelně izolační minerální plochých střech spodní vrstva 50kPa λ=0,036-0,039 tl 40mm</t>
  </si>
  <si>
    <t>-1678713221</t>
  </si>
  <si>
    <t>Souvrství střechy - TI (pl * p)</t>
  </si>
  <si>
    <t>(skl_S1_pl)*2</t>
  </si>
  <si>
    <t>397,62*1,1 'Přepočtené koeficientem množství</t>
  </si>
  <si>
    <t>31</t>
  </si>
  <si>
    <t>713141336</t>
  </si>
  <si>
    <t>Montáž tepelné izolace střech plochých spádovými klíny v ploše přilepenými za studena nízkoexpanzní (PUR) pěnou</t>
  </si>
  <si>
    <t>-1147108781</t>
  </si>
  <si>
    <t>Souvrství střechy - TI, spádové klíny (pl)</t>
  </si>
  <si>
    <t>28376142</t>
  </si>
  <si>
    <t>klín izolační EPS 150 spád do 5%</t>
  </si>
  <si>
    <t>838909732</t>
  </si>
  <si>
    <t>Souvrství střechy - TI, spádové klíny (pl * průměrná v)</t>
  </si>
  <si>
    <t>(skl_S1_pl)*(0,02+0,28)/2</t>
  </si>
  <si>
    <t>29,822*1,2 'Přepočtené koeficientem množství</t>
  </si>
  <si>
    <t>33</t>
  </si>
  <si>
    <t>713141212</t>
  </si>
  <si>
    <t>Montáž tepelné izolace střech plochých atikovými klíny přilepenými za studena nízkoexpanzní (PUR) pěnou</t>
  </si>
  <si>
    <t>m</t>
  </si>
  <si>
    <t>-1338691218</t>
  </si>
  <si>
    <t>Souvrství střechy - atikový klín (dl)</t>
  </si>
  <si>
    <t>43,60</t>
  </si>
  <si>
    <t>34</t>
  </si>
  <si>
    <t>63152005</t>
  </si>
  <si>
    <t>klín atikový přechodný minerální plochých střech tl 50x50mm</t>
  </si>
  <si>
    <t>393284034</t>
  </si>
  <si>
    <t>43,6*1,1 'Přepočtené koeficientem množství</t>
  </si>
  <si>
    <t>35</t>
  </si>
  <si>
    <t>998713101</t>
  </si>
  <si>
    <t>Přesun hmot pro izolace tepelné stanovený z hmotnosti přesunovaného materiálu vodorovná dopravní vzdálenost do 50 m v objektech výšky do 6 m</t>
  </si>
  <si>
    <t>-231023063</t>
  </si>
  <si>
    <t>36</t>
  </si>
  <si>
    <t>998713181</t>
  </si>
  <si>
    <t>Přesun hmot pro izolace tepelné stanovený z hmotnosti přesunovaného materiálu Příplatek k cenám za přesun prováděný bez použití mechanizace pro jakoukoliv výšku objektu</t>
  </si>
  <si>
    <t>119399310</t>
  </si>
  <si>
    <t>714</t>
  </si>
  <si>
    <t>Akustická a protiotřesová opatření</t>
  </si>
  <si>
    <t>37</t>
  </si>
  <si>
    <t>714122001</t>
  </si>
  <si>
    <t>Montáž akustických minerálních panelů volně zavěšených velikosti 1200x1200 mm</t>
  </si>
  <si>
    <t>kus</t>
  </si>
  <si>
    <t>-570117064</t>
  </si>
  <si>
    <t>38</t>
  </si>
  <si>
    <t>59036410</t>
  </si>
  <si>
    <t>panel akustický volně plovoucí prvek tl 40mm</t>
  </si>
  <si>
    <t>-215575979</t>
  </si>
  <si>
    <t>39</t>
  </si>
  <si>
    <t>998714101</t>
  </si>
  <si>
    <t>Přesun hmot pro akustická a protiotřesová opatření stanovený z hmotnosti přesunovaného materiálu vodorovná dopravní vzdálenost do 50 m v objektech výšky do 6 m</t>
  </si>
  <si>
    <t>1026365149</t>
  </si>
  <si>
    <t>40</t>
  </si>
  <si>
    <t>998714181</t>
  </si>
  <si>
    <t>Přesun hmot pro akustická a protiotřesová opatření stanovený z hmotnosti přesunovaného materiálu Příplatek k cenám za přesun prováděný bez použití mechanizace pro jakoukoliv výšku objektu</t>
  </si>
  <si>
    <t>-717377744</t>
  </si>
  <si>
    <t>41</t>
  </si>
  <si>
    <t>763121421</t>
  </si>
  <si>
    <t>Stěna předsazená ze sádrokartonových desek s nosnou konstrukcí z ocelových profilů CW, UW jednoduše opláštěná deskou protipožární DF tl. 12,5 mm s izolací, EI 30, stěna tl. 62,5 mm, profil 50</t>
  </si>
  <si>
    <t>1378073108</t>
  </si>
  <si>
    <t>SDK předstěna DF (dl * v)</t>
  </si>
  <si>
    <t>42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</si>
  <si>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</si>
  <si>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</si>
  <si>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1925941137</t>
  </si>
  <si>
    <t xml:space="preserve">SDK podhled DF (pl) </t>
  </si>
  <si>
    <t>(220,25)</t>
  </si>
  <si>
    <t>43</t>
  </si>
  <si>
    <t>763164515</t>
  </si>
  <si>
    <t>Obklad konstrukcí sádrokartonovými deskami včetně ochranných úhelníků ve tvaru L rozvinuté šíře do 0,4 m, opláštěný deskou protipožární DF, tl. 12,5 mm</t>
  </si>
  <si>
    <t>-1802111237</t>
  </si>
  <si>
    <t>SDK obklad nosníků (dl * p)</t>
  </si>
  <si>
    <t>(5,30)*2</t>
  </si>
  <si>
    <t>44</t>
  </si>
  <si>
    <t>763164615</t>
  </si>
  <si>
    <t>Obklad konstrukcí sádrokartonovými deskami včetně ochranných úhelníků ve tvaru U rozvinuté šíře do 0,6 m, opláštěný deskou protipožární DF, tl. 12,5 mm</t>
  </si>
  <si>
    <t>40867590</t>
  </si>
  <si>
    <t>(5,30)*3</t>
  </si>
  <si>
    <t>45</t>
  </si>
  <si>
    <t>763164715</t>
  </si>
  <si>
    <t>Obklad konstrukcí sádrokartonovými deskami včetně ochranných úhelníků uzavřeného tvaru rozvinuté šíře do 0,8 m, opláštěný deskou protipožární DF, tl. 12,5 mm</t>
  </si>
  <si>
    <t>-236358647</t>
  </si>
  <si>
    <t>(5,30)*8</t>
  </si>
  <si>
    <t>46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</si>
  <si>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</si>
  <si>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</si>
  <si>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-1353277419</t>
  </si>
  <si>
    <t>47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</si>
  <si>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</si>
  <si>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</si>
  <si>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-2103067670</t>
  </si>
  <si>
    <t>764</t>
  </si>
  <si>
    <t>Konstrukce klempířské</t>
  </si>
  <si>
    <t>48</t>
  </si>
  <si>
    <t>764000VK01</t>
  </si>
  <si>
    <t>D+M VK01 oplechování napojení hydroizolace poplastovaný plech rš 100 mm vč. kotvení, doplňků a povrchové úpravy (dle PD)</t>
  </si>
  <si>
    <t>-1554037861</t>
  </si>
  <si>
    <t>49</t>
  </si>
  <si>
    <t>764000VK02</t>
  </si>
  <si>
    <t>D+M VK02 kačírková lišta hliníková rš 190 mm vč. kotvení, doplňků a povrchové úpravy (dle PD)</t>
  </si>
  <si>
    <t>-771179211</t>
  </si>
  <si>
    <t>50</t>
  </si>
  <si>
    <t>764000VK03</t>
  </si>
  <si>
    <t>D+M VK03 oplechování závětrná lišta poplastovaný plech rš 250 mm vč. kotvení, doplňků a povrchové úpravy (dle PD)</t>
  </si>
  <si>
    <t>435700894</t>
  </si>
  <si>
    <t>51</t>
  </si>
  <si>
    <t>764000VK04</t>
  </si>
  <si>
    <t>D+M VK04 oplechování okapní hrany poplastovaný plech rš 250+450 mm vč. kotvení, doplňků a povrchové úpravy (dle PD)</t>
  </si>
  <si>
    <t>1290660009</t>
  </si>
  <si>
    <t>52</t>
  </si>
  <si>
    <t>764000VK05a</t>
  </si>
  <si>
    <t>D+M VK05a podstřešní žlab Pz plech DN 100 vč. kotvení, doplňků a povrchové úpravy (dle PD)</t>
  </si>
  <si>
    <t>245658519</t>
  </si>
  <si>
    <t>53</t>
  </si>
  <si>
    <t>764000VK05b</t>
  </si>
  <si>
    <t>D+M VK05b svod Pz plech DN 100 vč. kotvení, doplňků a povrchové úpravy (dle PD)</t>
  </si>
  <si>
    <t>-1271575063</t>
  </si>
  <si>
    <t>54</t>
  </si>
  <si>
    <t>764000VKxx</t>
  </si>
  <si>
    <t>D+M VKxx oplechování atypických konstrukcí poplastovaný plech rš 333 mm vč. kotvení, doplňků a povrchové úpravy (dle PD)</t>
  </si>
  <si>
    <t>-1069341462</t>
  </si>
  <si>
    <t>55</t>
  </si>
  <si>
    <t>764000Vkyy</t>
  </si>
  <si>
    <t>D+M Vkyy systémové ukončovací prvky poplastovaný plech rš 250 mm vč. kotvení, doplňků a povrchové úpravy (dle PD)</t>
  </si>
  <si>
    <t>1011689305</t>
  </si>
  <si>
    <t>56</t>
  </si>
  <si>
    <t>764000VKzz</t>
  </si>
  <si>
    <t>D+M VKzz oplechování prostupů ZTI, VZT aj. vč. kotvení, doplňků a povrchové úpravy (dle PD)</t>
  </si>
  <si>
    <t>-1902080956</t>
  </si>
  <si>
    <t>57</t>
  </si>
  <si>
    <t>767000X1</t>
  </si>
  <si>
    <t>D+M zesílení mont. spojů OK nad vstupním foyer vč. kotvení, doplńků a povrchové úpravy (dle PD)</t>
  </si>
  <si>
    <t>-1722774663</t>
  </si>
  <si>
    <t>58</t>
  </si>
  <si>
    <t>767391112</t>
  </si>
  <si>
    <t>Montáž krytiny z tvarovaných plechů trapézových nebo vlnitých, uchycených šroubováním</t>
  </si>
  <si>
    <t>966203569</t>
  </si>
  <si>
    <t>Souvrství střechy - trapéz (pl)</t>
  </si>
  <si>
    <t>59</t>
  </si>
  <si>
    <t>154843X1</t>
  </si>
  <si>
    <t>plech trapézový 60/250 PES 25µm tl 0,88 mm (dle PD)</t>
  </si>
  <si>
    <t>-561790468</t>
  </si>
  <si>
    <t>60</t>
  </si>
  <si>
    <t>767000VZ02</t>
  </si>
  <si>
    <t>D+M VZ02 záchytný systém pl 200 m2 vč. kotvení, doplňků a povrchové úpravy (dle PD)</t>
  </si>
  <si>
    <t>-1831176667</t>
  </si>
  <si>
    <t>61</t>
  </si>
  <si>
    <t>767000Vza1</t>
  </si>
  <si>
    <t>D+M Vza1 revizní dvířka do podhledu EI-30 300x300 mm vč. kotvení, doplňků a povrchové úpravy (dle PD)</t>
  </si>
  <si>
    <t>-486780022</t>
  </si>
  <si>
    <t>62</t>
  </si>
  <si>
    <t>767000Vzb1</t>
  </si>
  <si>
    <t>D+M Vzb1 revizní dvířka do podhledu EI-45 300x300 mm vč. kotvení, doplňků a povrchové úpravy (dle PD)</t>
  </si>
  <si>
    <t>-1983578773</t>
  </si>
  <si>
    <t>63</t>
  </si>
  <si>
    <t>767000VZxx</t>
  </si>
  <si>
    <t>D+M VZxx ocelové konstrukce pro zakrytí rozvodů vč. kotvení, doplňků a povrchové úpravy (dle PD)</t>
  </si>
  <si>
    <t>1823684357</t>
  </si>
  <si>
    <t>64</t>
  </si>
  <si>
    <t>767000Vzyy</t>
  </si>
  <si>
    <t>D+M Vzyy ocelové a podpůrné konstrukce vč. kotvení, doplňků a povrchové úpravy (dle PD)</t>
  </si>
  <si>
    <t>1392704405</t>
  </si>
  <si>
    <t>65</t>
  </si>
  <si>
    <t>998767101</t>
  </si>
  <si>
    <t>Přesun hmot pro zámečnické konstrukce stanovený z hmotnosti přesunovaného materiálu vodorovná dopravní vzdálenost do 50 m v objektech výšky do 6 m</t>
  </si>
  <si>
    <t>71732468</t>
  </si>
  <si>
    <t>66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</si>
  <si>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</si>
  <si>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</si>
  <si>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-1788657722</t>
  </si>
  <si>
    <t>784</t>
  </si>
  <si>
    <t>Dokončovací práce - malby a tapety</t>
  </si>
  <si>
    <t>67</t>
  </si>
  <si>
    <t>784111001</t>
  </si>
  <si>
    <t>Oprášení (ometení) podkladu v místnostech výšky do 3,80 m</t>
  </si>
  <si>
    <t>-402272139</t>
  </si>
  <si>
    <t>68</t>
  </si>
  <si>
    <t>784181121</t>
  </si>
  <si>
    <t>Penetrace podkladu jednonásobná hloubková akrylátová bezbarvá v místnostech výšky do 3,80 m</t>
  </si>
  <si>
    <t>1567228133</t>
  </si>
  <si>
    <t>69</t>
  </si>
  <si>
    <t>784211101</t>
  </si>
  <si>
    <t>Malby z malířských směsí oděruvzdorných za mokra dvojnásobné, bílé za mokra oděruvzdorné výborně v místnostech výšky do 3,80 m</t>
  </si>
  <si>
    <t>729703463</t>
  </si>
  <si>
    <t>Malba podhled (pl)</t>
  </si>
  <si>
    <t>Malba obkladů (dl * v)</t>
  </si>
  <si>
    <t>(5,30*2)*0,20</t>
  </si>
  <si>
    <t>(5,30*3)*0,60</t>
  </si>
  <si>
    <t>(5,30*8)*0,80</t>
  </si>
  <si>
    <t>70</t>
  </si>
  <si>
    <t>OST000Y1</t>
  </si>
  <si>
    <t>Zpětné zapravení fasády v celém obvodu okolo střechy (dle PD)</t>
  </si>
  <si>
    <t>39724099</t>
  </si>
  <si>
    <t>01.3 - Elektroinstalace</t>
  </si>
  <si>
    <t xml:space="preserve">    001 - Demontáže</t>
  </si>
  <si>
    <t xml:space="preserve">    002 - Úprava rozvaděče R1.35</t>
  </si>
  <si>
    <t xml:space="preserve">    003 - Svítidla</t>
  </si>
  <si>
    <t xml:space="preserve">    004 - Elektroinstalační materiál</t>
  </si>
  <si>
    <t xml:space="preserve">    005 - Kabely a vodiče</t>
  </si>
  <si>
    <t xml:space="preserve">    006 - Zednické výpomoci</t>
  </si>
  <si>
    <t xml:space="preserve">    007 - Hodinové zúčtovací sazby</t>
  </si>
  <si>
    <t>001</t>
  </si>
  <si>
    <t>Demontáže</t>
  </si>
  <si>
    <t>PC00101</t>
  </si>
  <si>
    <t>Spínač univerzální s možností podsvětlení, řazení 6(1)</t>
  </si>
  <si>
    <t>ks</t>
  </si>
  <si>
    <t>-1388298335</t>
  </si>
  <si>
    <t>PC00102</t>
  </si>
  <si>
    <t>Svítidlo 230V, přisazené</t>
  </si>
  <si>
    <t>-410611258</t>
  </si>
  <si>
    <t>PC00103</t>
  </si>
  <si>
    <t>kabel do 4x50</t>
  </si>
  <si>
    <t>-903169715</t>
  </si>
  <si>
    <t>PC00104</t>
  </si>
  <si>
    <t>ekologická likvidace</t>
  </si>
  <si>
    <t>1767424201</t>
  </si>
  <si>
    <t>002</t>
  </si>
  <si>
    <t>Úprava rozvaděče R1.35</t>
  </si>
  <si>
    <t>PC00201</t>
  </si>
  <si>
    <t>HODINOVE ZUCTOVACI SAZBY Uprava stavajiciho zarizeni, překlenutí stáv.stykače, drátování</t>
  </si>
  <si>
    <t>hod</t>
  </si>
  <si>
    <t>-1316116457</t>
  </si>
  <si>
    <t>003</t>
  </si>
  <si>
    <t>Svítidla</t>
  </si>
  <si>
    <t>PC00301</t>
  </si>
  <si>
    <t>Svítidlo B sv. závěsné LED 228W/4000K Ra85, těleso sv. Al slitina, barva bílá, opálový difuzor, svícení DIR/INDIR, 2310x1170mm, DALI 230V, vč.závěsů a příslušenství</t>
  </si>
  <si>
    <t>1363853832</t>
  </si>
  <si>
    <t>004</t>
  </si>
  <si>
    <t>Elektroinstalační materiál</t>
  </si>
  <si>
    <t>PC00401</t>
  </si>
  <si>
    <t>DALI Eco řídící jednotka DALI eco, 32 adres ,</t>
  </si>
  <si>
    <t>-1753526153</t>
  </si>
  <si>
    <t>PC00402</t>
  </si>
  <si>
    <t>DALI Eco programování DALI Eco</t>
  </si>
  <si>
    <t>-1336075846</t>
  </si>
  <si>
    <t>PC00403</t>
  </si>
  <si>
    <t>Senzor pro měření osvětlenosti Senzor pro měření osvětlenosti, DALI, napájení z DALI sběrnice</t>
  </si>
  <si>
    <t>1867216803</t>
  </si>
  <si>
    <t>PC00404</t>
  </si>
  <si>
    <t>Ovladač Tlačítko bílé 10A/230V, IP20</t>
  </si>
  <si>
    <t>1457868971</t>
  </si>
  <si>
    <t>PC00405</t>
  </si>
  <si>
    <t>ELEKTROINSTALAČNÍ KRABICE KRABICE ODBOČNÁ VČ. SVOREK do 4mm2</t>
  </si>
  <si>
    <t>-904448887</t>
  </si>
  <si>
    <t>PC00406</t>
  </si>
  <si>
    <t>SVORKA PRO VYROVNÁNÍ POTENCIÁLŮ Svorka pro pospojování, 10x6mm2</t>
  </si>
  <si>
    <t>629088158</t>
  </si>
  <si>
    <t>005</t>
  </si>
  <si>
    <t>Kabely a vodiče</t>
  </si>
  <si>
    <t>PC00501</t>
  </si>
  <si>
    <t>VODIČ JEDNOŽILOVÝ, IZOLACE PVC CY 4 mm2</t>
  </si>
  <si>
    <t>2141002468</t>
  </si>
  <si>
    <t>PC00502</t>
  </si>
  <si>
    <t>KABEL SE ZVÝŠENOU ODOLNOSTÍ PROTI ŠÍŘENÍ PLAMENE, BARVA PLÁŠTĚ ORANŽOVÁ, TŘÍDA REAKCE NA OHEŇ - B2 ca, s1, d0 1-CXKH-R-J 5x1.5 mm2</t>
  </si>
  <si>
    <t>-881492401</t>
  </si>
  <si>
    <t>PC00503</t>
  </si>
  <si>
    <t>SDĚLOVACÍ KABEL J-Y(St)Y 1x2x0,8</t>
  </si>
  <si>
    <t>-920153668</t>
  </si>
  <si>
    <t>PC00504</t>
  </si>
  <si>
    <t>UKONČENÍ KABELŮ V ROZVÁDĚČÍCH, SPOTŘEBIČÍCH (NE SVÍTIDLA, ZÁSUVKY, VYPÍNAČE) 5x4   mm2</t>
  </si>
  <si>
    <t>-2129944978</t>
  </si>
  <si>
    <t>PC00505</t>
  </si>
  <si>
    <t>UKONČENÍ  VODIČŮ V ROZVADĚČÍCH, KABELOVÁ OKA Do   4 mm2</t>
  </si>
  <si>
    <t>-2098360812</t>
  </si>
  <si>
    <t>006</t>
  </si>
  <si>
    <t>Zednické výpomoci</t>
  </si>
  <si>
    <t>PC00601</t>
  </si>
  <si>
    <t>VYSEKANI RYH V BETONOVYCH ZDECH - HLOUBKA 30mm Sire 30 mm</t>
  </si>
  <si>
    <t>-1659538639</t>
  </si>
  <si>
    <t>PC00602</t>
  </si>
  <si>
    <t>HRUBA VYPLN RYH MALTOU Jakekoliv sire</t>
  </si>
  <si>
    <t>-154660997</t>
  </si>
  <si>
    <t>007</t>
  </si>
  <si>
    <t>Hodinové zúčtovací sazby</t>
  </si>
  <si>
    <t>PC00701</t>
  </si>
  <si>
    <t>KOORDINACE POSTUPU PRACI S ostatnimi profesemi</t>
  </si>
  <si>
    <t>-699471784</t>
  </si>
  <si>
    <t>PC00702</t>
  </si>
  <si>
    <t>PROVEDENI REVIZNICH ZKOUSEK Revizni technik</t>
  </si>
  <si>
    <t>-1671356342</t>
  </si>
  <si>
    <t>02 - Studovna</t>
  </si>
  <si>
    <t>02.1 - Bourané konstrukce</t>
  </si>
  <si>
    <t>267894513</t>
  </si>
  <si>
    <t>-1410907589</t>
  </si>
  <si>
    <t>28228962</t>
  </si>
  <si>
    <t>972060220</t>
  </si>
  <si>
    <t>-2114608757</t>
  </si>
  <si>
    <t>-504896251</t>
  </si>
  <si>
    <t>4,443*9 'Přepočtené koeficientem množství</t>
  </si>
  <si>
    <t>-1519161956</t>
  </si>
  <si>
    <t>720502630</t>
  </si>
  <si>
    <t>(52,78)*0,70</t>
  </si>
  <si>
    <t>2008315372</t>
  </si>
  <si>
    <t>(126,87)</t>
  </si>
  <si>
    <t>-1191481008</t>
  </si>
  <si>
    <t>115,23</t>
  </si>
  <si>
    <t>02.2 - Nové konstrukce</t>
  </si>
  <si>
    <t>-1229732761</t>
  </si>
  <si>
    <t>-1966638284</t>
  </si>
  <si>
    <t>382267911</t>
  </si>
  <si>
    <t>-1186881764</t>
  </si>
  <si>
    <t>558506304</t>
  </si>
  <si>
    <t>115,23*0,35 'Přepočtené koeficientem množství</t>
  </si>
  <si>
    <t>758660888</t>
  </si>
  <si>
    <t>1825252369</t>
  </si>
  <si>
    <t>115,23*1,1 'Přepočtené koeficientem množství</t>
  </si>
  <si>
    <t>751954809</t>
  </si>
  <si>
    <t>1443889458</t>
  </si>
  <si>
    <t>(50,72)*0,20</t>
  </si>
  <si>
    <t>1479653297</t>
  </si>
  <si>
    <t>125,374*1,1 'Přepočtené koeficientem množství</t>
  </si>
  <si>
    <t>-1510588796</t>
  </si>
  <si>
    <t>(115,23)</t>
  </si>
  <si>
    <t>755041163</t>
  </si>
  <si>
    <t>-1195264258</t>
  </si>
  <si>
    <t>125,374*1,15 'Přepočtené koeficientem množství</t>
  </si>
  <si>
    <t>-1127474901</t>
  </si>
  <si>
    <t>-797923731</t>
  </si>
  <si>
    <t>810425979</t>
  </si>
  <si>
    <t>560727318</t>
  </si>
  <si>
    <t>1115647371</t>
  </si>
  <si>
    <t>-602853453</t>
  </si>
  <si>
    <t>-1968497561</t>
  </si>
  <si>
    <t>-743410344</t>
  </si>
  <si>
    <t>11,523*1,1 'Přepočtené koeficientem množství</t>
  </si>
  <si>
    <t>294094168</t>
  </si>
  <si>
    <t>-2097716279</t>
  </si>
  <si>
    <t>-1138665381</t>
  </si>
  <si>
    <t>(73,53)*0,10</t>
  </si>
  <si>
    <t>-191455841</t>
  </si>
  <si>
    <t>7,353*1,8 'Přepočtené koeficientem množství</t>
  </si>
  <si>
    <t>1330644164</t>
  </si>
  <si>
    <t>1251661943</t>
  </si>
  <si>
    <t>-1547792397</t>
  </si>
  <si>
    <t>2132256581</t>
  </si>
  <si>
    <t>-92418203</t>
  </si>
  <si>
    <t>230,46*1,1 'Přepočtené koeficientem množství</t>
  </si>
  <si>
    <t>-434016811</t>
  </si>
  <si>
    <t>50,72</t>
  </si>
  <si>
    <t>1566220581</t>
  </si>
  <si>
    <t>50,72*1,1 'Přepočtené koeficientem množství</t>
  </si>
  <si>
    <t>2097553383</t>
  </si>
  <si>
    <t>2083053479</t>
  </si>
  <si>
    <t>-1086936127</t>
  </si>
  <si>
    <t>-887655609</t>
  </si>
  <si>
    <t>-724490611</t>
  </si>
  <si>
    <t>-1002006742</t>
  </si>
  <si>
    <t>-1199802129</t>
  </si>
  <si>
    <t>-1659809723</t>
  </si>
  <si>
    <t>(125,08)+(52,21)*0,70</t>
  </si>
  <si>
    <t>2141449865</t>
  </si>
  <si>
    <t>-515425454</t>
  </si>
  <si>
    <t>-57041810</t>
  </si>
  <si>
    <t>210747092</t>
  </si>
  <si>
    <t>1938726578</t>
  </si>
  <si>
    <t>733375408</t>
  </si>
  <si>
    <t>-1682853445</t>
  </si>
  <si>
    <t>-987244214</t>
  </si>
  <si>
    <t>767995111</t>
  </si>
  <si>
    <t>Montáž ostatních atypických zámečnických konstrukcí hmotnosti do 5 kg</t>
  </si>
  <si>
    <t>1752198942</t>
  </si>
  <si>
    <t>Zesílení ocelové kce (hm)</t>
  </si>
  <si>
    <t>368,0</t>
  </si>
  <si>
    <t>13010814</t>
  </si>
  <si>
    <t>ocel profilová jakost S235JR (11 375) průřez U (UPN) 80</t>
  </si>
  <si>
    <t>-909706379</t>
  </si>
  <si>
    <t>0,237*1,1 'Přepočtené koeficientem množství</t>
  </si>
  <si>
    <t>13010810</t>
  </si>
  <si>
    <t>ocel profilová jakost S235JR (11 375) průřez U (UPN) 50</t>
  </si>
  <si>
    <t>-367513230</t>
  </si>
  <si>
    <t>0,106*1,1 'Přepočtené koeficientem množství</t>
  </si>
  <si>
    <t>627896014</t>
  </si>
  <si>
    <t>409823170</t>
  </si>
  <si>
    <t>767000VZ01</t>
  </si>
  <si>
    <t>D+M VZ01 střešní světlík 1200x5200 mm vč. kotvení, doplňků a povrchové úpravy (dle PD)</t>
  </si>
  <si>
    <t>-872576663</t>
  </si>
  <si>
    <t>767000VZ02.1</t>
  </si>
  <si>
    <t>D+M VZ02 záchytný systém pl 130 m2 vč. kotvení, doplňků a povrchové úpravy (dle PD)</t>
  </si>
  <si>
    <t>450927679</t>
  </si>
  <si>
    <t>767000Vza2</t>
  </si>
  <si>
    <t>D+M Vza2 revizní dvířka do podhledu EI-30 600x600 mm vč. kotvení, doplňků a povrchové úpravy (dle PD)</t>
  </si>
  <si>
    <t>877195544</t>
  </si>
  <si>
    <t>767000Vzb2</t>
  </si>
  <si>
    <t>D+M Vzb2 revizní dvířka do podhledu EI-45 600x600 mm vč. kotvení, doplňků a povrchové úpravy (dle PD)</t>
  </si>
  <si>
    <t>-680156517</t>
  </si>
  <si>
    <t>-151878346</t>
  </si>
  <si>
    <t>-144223792</t>
  </si>
  <si>
    <t>1688386088</t>
  </si>
  <si>
    <t>-1245991024</t>
  </si>
  <si>
    <t>678659019</t>
  </si>
  <si>
    <t>-1984288558</t>
  </si>
  <si>
    <t>437908373</t>
  </si>
  <si>
    <t>1672670099</t>
  </si>
  <si>
    <t>02.3 - Elektroinstalace</t>
  </si>
  <si>
    <t xml:space="preserve">    002 - Úprava rozvaděče R2.35</t>
  </si>
  <si>
    <t>1169160270</t>
  </si>
  <si>
    <t>-1172378767</t>
  </si>
  <si>
    <t>1309951035</t>
  </si>
  <si>
    <t>-743226006</t>
  </si>
  <si>
    <t>Úprava rozvaděče R2.35</t>
  </si>
  <si>
    <t>PC00201.1</t>
  </si>
  <si>
    <t>HODINOVE ZUCTOVACI SAZBY Uprava stavajiciho zarizeni</t>
  </si>
  <si>
    <t>339001436</t>
  </si>
  <si>
    <t>PC00202</t>
  </si>
  <si>
    <t>10B-1 -10A</t>
  </si>
  <si>
    <t>-1044320283</t>
  </si>
  <si>
    <t>PC00203</t>
  </si>
  <si>
    <t>VODIČ JEDNOŽILOVÝ (CY) H07V-U 4  mm2</t>
  </si>
  <si>
    <t>574034931</t>
  </si>
  <si>
    <t>PC00301.1</t>
  </si>
  <si>
    <t>Svítidlo A1 sv. LED závěsné, 110W 4000K Ra85, těleso AL slitina povrch bílý, difuzor čirá microprisma,  dxšxv 3450x50x70mm + DALI, stropní krytka se svorkovnicí bílá, vč. lanka, závěs d 1,2m bílý mat</t>
  </si>
  <si>
    <t>-856998520</t>
  </si>
  <si>
    <t>PC00302</t>
  </si>
  <si>
    <t>Svítidlo A sv. LED závěsné, 199W 4000K Ra85, těleso AL slitina povrch bílý, difuzor čirá microprisma,  dxšxv 5730x50x70mm +2ks DALI drivery 1ks=D. 2865mm, závěs d 1,2m bílý mat, stropní krytka se svorkovnicí bílá, vč.lanka</t>
  </si>
  <si>
    <t>-526940851</t>
  </si>
  <si>
    <t>324761332</t>
  </si>
  <si>
    <t>1271233937</t>
  </si>
  <si>
    <t>-1767147344</t>
  </si>
  <si>
    <t>-1664655319</t>
  </si>
  <si>
    <t>781064373</t>
  </si>
  <si>
    <t>2002049725</t>
  </si>
  <si>
    <t>2052701308</t>
  </si>
  <si>
    <t>PC00502.1</t>
  </si>
  <si>
    <t>KABEL SE ZVÝŠENOU ODOLNOSTÍ PROTI ŠÍŘENÍ PLAMENE, BARVA PLÁŠTĚ ORANŽOVÁ, TŘÍDA REAKCE NA OHEŇ - B2 ca, s1, d0 1-CXKH-R-J 3x1.5 mm2</t>
  </si>
  <si>
    <t>-130708618</t>
  </si>
  <si>
    <t>PC00503.1</t>
  </si>
  <si>
    <t>-737635680</t>
  </si>
  <si>
    <t>PC00504.1</t>
  </si>
  <si>
    <t>79377664</t>
  </si>
  <si>
    <t>PC00505.1</t>
  </si>
  <si>
    <t>UKONČENÍ KABELŮ V ROZVÁDĚČÍCH, SPOTŘEBIČÍCH (NE SVÍTIDLA, ZÁSUVKY, VYPÍNAČE)  5x4   mm2</t>
  </si>
  <si>
    <t>-1126129714</t>
  </si>
  <si>
    <t>PC00506</t>
  </si>
  <si>
    <t>-146210457</t>
  </si>
  <si>
    <t>-1350418644</t>
  </si>
  <si>
    <t>-762522075</t>
  </si>
  <si>
    <t>1757558115</t>
  </si>
  <si>
    <t>1114967907</t>
  </si>
  <si>
    <t>03 - Slaboproud</t>
  </si>
  <si>
    <t>03.1 - EPS</t>
  </si>
  <si>
    <t xml:space="preserve">    001 - Kabelové trasy, instalační materiál</t>
  </si>
  <si>
    <t xml:space="preserve">    002 - Kabely</t>
  </si>
  <si>
    <t xml:space="preserve">    003 - Komponenty EPS</t>
  </si>
  <si>
    <t xml:space="preserve">    004 - Ostatní servis a služby</t>
  </si>
  <si>
    <t>Kabelové trasy, instalační materiál</t>
  </si>
  <si>
    <t>K001</t>
  </si>
  <si>
    <t>Trubka  1423, 320N,  na povrch, vč. Příchytky</t>
  </si>
  <si>
    <t>1964660176</t>
  </si>
  <si>
    <t>K002</t>
  </si>
  <si>
    <t>Trubka  1416, 320N, na povrch, vč. Příchytky</t>
  </si>
  <si>
    <t>581572797</t>
  </si>
  <si>
    <t>K003</t>
  </si>
  <si>
    <t>Ohniodolné uchycení kabelu – příchytka včetně šroubu a hmoždinky - trasa s požární funkčností</t>
  </si>
  <si>
    <t>-496180747</t>
  </si>
  <si>
    <t>K004</t>
  </si>
  <si>
    <t>Krabice propojovací  na povrch</t>
  </si>
  <si>
    <t>-721673769</t>
  </si>
  <si>
    <t>K005</t>
  </si>
  <si>
    <t>Instalační krabice požárně odolná 105/105/40</t>
  </si>
  <si>
    <t>650520171</t>
  </si>
  <si>
    <t>K006</t>
  </si>
  <si>
    <t>Zabezpečení stávajících kabelových tras, doplnění úložných systému, ochrana proti znečištění</t>
  </si>
  <si>
    <t>1374714165</t>
  </si>
  <si>
    <t>K007</t>
  </si>
  <si>
    <t>Pomocný  instalační materiál</t>
  </si>
  <si>
    <t>1168071679</t>
  </si>
  <si>
    <t>Kabely</t>
  </si>
  <si>
    <t>K008</t>
  </si>
  <si>
    <t>Bezhalogenový kabel kruhové linky,  stíněný - 1x2x0,8  (doplnění rozvodů + propojení linek po dobu stavby)</t>
  </si>
  <si>
    <t>-309162208</t>
  </si>
  <si>
    <t>K009</t>
  </si>
  <si>
    <t>Ohniodolný kabel,  s funkční schopností, stíněný  2x2x0,8, dle ČSN EN 60331 - 60 min (zabezpečení propojení linek po dobu stavby)</t>
  </si>
  <si>
    <t>-1469165467</t>
  </si>
  <si>
    <t>Komponenty EPS</t>
  </si>
  <si>
    <t>K010</t>
  </si>
  <si>
    <t>Opticko-kouřový hlásič IQ8Control</t>
  </si>
  <si>
    <t>-630230973</t>
  </si>
  <si>
    <t>K011</t>
  </si>
  <si>
    <t>Patice pro hlásiče</t>
  </si>
  <si>
    <t>-1642755506</t>
  </si>
  <si>
    <t>K012</t>
  </si>
  <si>
    <t>paralelní indikátor</t>
  </si>
  <si>
    <t>75631107</t>
  </si>
  <si>
    <t>K013</t>
  </si>
  <si>
    <t>krabice pro paralelní indikátor</t>
  </si>
  <si>
    <t>1098610368</t>
  </si>
  <si>
    <t>K014</t>
  </si>
  <si>
    <t>Držák popisných štítků/bal.10ks</t>
  </si>
  <si>
    <t>949762263</t>
  </si>
  <si>
    <t>K015</t>
  </si>
  <si>
    <t>Modulr 4In/2Out (rezerva)</t>
  </si>
  <si>
    <t>-1789490177</t>
  </si>
  <si>
    <t>K016</t>
  </si>
  <si>
    <t>Skříň pro vstu/výstup modul na omítku (rezerva)</t>
  </si>
  <si>
    <t>1058704565</t>
  </si>
  <si>
    <t>K017</t>
  </si>
  <si>
    <t>Zabezpečení stávajících komponent a ovládacích prvků, ochrana proti znečištění</t>
  </si>
  <si>
    <t>506944094</t>
  </si>
  <si>
    <t>K018</t>
  </si>
  <si>
    <t>Nespecifikovaný servisní a drobný montážní materiál</t>
  </si>
  <si>
    <t>-1741118311</t>
  </si>
  <si>
    <t>Ostatní servis a služby</t>
  </si>
  <si>
    <t>K019</t>
  </si>
  <si>
    <t>Demontáž stávajících rozvodů, kabeláží a technologie EPS</t>
  </si>
  <si>
    <t>-104593905</t>
  </si>
  <si>
    <t>K020</t>
  </si>
  <si>
    <t>Likvidace odpadu</t>
  </si>
  <si>
    <t>960278257</t>
  </si>
  <si>
    <t>K021</t>
  </si>
  <si>
    <t>Příprava na montáž</t>
  </si>
  <si>
    <t>1535015959</t>
  </si>
  <si>
    <t>K022</t>
  </si>
  <si>
    <t>Součinnost se servisní firmou EPS</t>
  </si>
  <si>
    <t>1445002178</t>
  </si>
  <si>
    <t>K023</t>
  </si>
  <si>
    <t>Ztížené podmínky pro montáže</t>
  </si>
  <si>
    <t>397208944</t>
  </si>
  <si>
    <t>K024</t>
  </si>
  <si>
    <t>Úpravy v nastavení a konfigurace systému EPS</t>
  </si>
  <si>
    <t>-1302224746</t>
  </si>
  <si>
    <t>K025</t>
  </si>
  <si>
    <t>Funkční zkouška, uvedení systému do provozu</t>
  </si>
  <si>
    <t>-1946232618</t>
  </si>
  <si>
    <t>K026</t>
  </si>
  <si>
    <t>Integrace nových prvků do SW nadstavby</t>
  </si>
  <si>
    <t>-322212357</t>
  </si>
  <si>
    <t>K027</t>
  </si>
  <si>
    <t>Přidružené montáže a práce na stávajících zařízeních</t>
  </si>
  <si>
    <t>-1024984470</t>
  </si>
  <si>
    <t>K028</t>
  </si>
  <si>
    <t>Projektová dokumentace skutečného provedení stavby</t>
  </si>
  <si>
    <t>988605851</t>
  </si>
  <si>
    <t>K029</t>
  </si>
  <si>
    <t>Doprava materiálu a pracovníků</t>
  </si>
  <si>
    <t>564257947</t>
  </si>
  <si>
    <t>03.2 - ER</t>
  </si>
  <si>
    <t xml:space="preserve">    003 - Komponenty ER</t>
  </si>
  <si>
    <t>180482697</t>
  </si>
  <si>
    <t>69215370</t>
  </si>
  <si>
    <t>1177432052</t>
  </si>
  <si>
    <t>K030</t>
  </si>
  <si>
    <t>Pomocný stavební a instalační materiál</t>
  </si>
  <si>
    <t>80446636</t>
  </si>
  <si>
    <t>K031</t>
  </si>
  <si>
    <t>Ohniodolný kabel,  s funkční schopností  2x1,5, dle ČSN EN 60331 - 60 min  (zabezpečení propojení linek po dobu stavby)</t>
  </si>
  <si>
    <t>-2072693915</t>
  </si>
  <si>
    <t>Komponenty ER</t>
  </si>
  <si>
    <t>K032</t>
  </si>
  <si>
    <t>-2058312158</t>
  </si>
  <si>
    <t>-885751277</t>
  </si>
  <si>
    <t>K033</t>
  </si>
  <si>
    <t>h</t>
  </si>
  <si>
    <t>-391547063</t>
  </si>
  <si>
    <t>K034</t>
  </si>
  <si>
    <t>Součinnost se servisní firmou ER</t>
  </si>
  <si>
    <t>den</t>
  </si>
  <si>
    <t>959413630</t>
  </si>
  <si>
    <t>1527400507</t>
  </si>
  <si>
    <t>-1843173794</t>
  </si>
  <si>
    <t>K035</t>
  </si>
  <si>
    <t>-730019864</t>
  </si>
  <si>
    <t>03.3 - SK CCTV</t>
  </si>
  <si>
    <t xml:space="preserve">    002 - Komponenty SK</t>
  </si>
  <si>
    <t xml:space="preserve">    003 - Komponenty CCTV</t>
  </si>
  <si>
    <t>1092431020</t>
  </si>
  <si>
    <t>1056216285</t>
  </si>
  <si>
    <t>Komponenty SK</t>
  </si>
  <si>
    <t>K036</t>
  </si>
  <si>
    <t>Zabezpečení stávajících ukončovacích prvků, ochrana proti znečištění</t>
  </si>
  <si>
    <t>90019335</t>
  </si>
  <si>
    <t>K037</t>
  </si>
  <si>
    <t>Nespecifikovaný montážní materiál pro případné doplnění rozvodů</t>
  </si>
  <si>
    <t>-1329263085</t>
  </si>
  <si>
    <t>Komponenty CCTV</t>
  </si>
  <si>
    <t>K038</t>
  </si>
  <si>
    <t>Zabezpečení stávajících komponent, ochrana proti znečištění</t>
  </si>
  <si>
    <t>-876340499</t>
  </si>
  <si>
    <t>533955952</t>
  </si>
  <si>
    <t>845369329</t>
  </si>
  <si>
    <t>K039</t>
  </si>
  <si>
    <t>Součinnost se správcem IT</t>
  </si>
  <si>
    <t>-336146833</t>
  </si>
  <si>
    <t>K040</t>
  </si>
  <si>
    <t>Součinnost se servisní firmou CCTV</t>
  </si>
  <si>
    <t>-482463268</t>
  </si>
  <si>
    <t>K041</t>
  </si>
  <si>
    <t>Demontáž stávajících zařízení a jejich opětovná montáž a zprovoznění (zásuvky, kamery)</t>
  </si>
  <si>
    <t>291021538</t>
  </si>
  <si>
    <t>K042</t>
  </si>
  <si>
    <t>1282374988</t>
  </si>
  <si>
    <t>K043</t>
  </si>
  <si>
    <t>1128549482</t>
  </si>
  <si>
    <t>03.4 - EZS</t>
  </si>
  <si>
    <t xml:space="preserve">    002 - Komponenty EZS</t>
  </si>
  <si>
    <t xml:space="preserve">    003 - Ostatní servis a služby</t>
  </si>
  <si>
    <t>-744109260</t>
  </si>
  <si>
    <t>-1941913825</t>
  </si>
  <si>
    <t>Komponenty EZS</t>
  </si>
  <si>
    <t>K044</t>
  </si>
  <si>
    <t>Zabezpečení stávajících  prvků, ochrana proti znečištění</t>
  </si>
  <si>
    <t>-458100919</t>
  </si>
  <si>
    <t>-1890680780</t>
  </si>
  <si>
    <t>-1278322784</t>
  </si>
  <si>
    <t>K045</t>
  </si>
  <si>
    <t>Součinnost se servisní firmou EZS</t>
  </si>
  <si>
    <t>711701491</t>
  </si>
  <si>
    <t>K046</t>
  </si>
  <si>
    <t>Demontáž stávajících zařízení a jejich opětovná montáž a zprovoznění (detektory)</t>
  </si>
  <si>
    <t>-1876156818</t>
  </si>
  <si>
    <t>-1673607288</t>
  </si>
  <si>
    <t>634245151</t>
  </si>
  <si>
    <t>03.5 - SLP EKV, JČ, DOZ, SN, ZSP</t>
  </si>
  <si>
    <t xml:space="preserve">    002 - Komponenty EKV, JČ, DOZ, SN, ZSP</t>
  </si>
  <si>
    <t>-986855761</t>
  </si>
  <si>
    <t>K047</t>
  </si>
  <si>
    <t>-1790205287</t>
  </si>
  <si>
    <t>Komponenty EKV, JČ, DOZ, SN, ZSP</t>
  </si>
  <si>
    <t>K048</t>
  </si>
  <si>
    <t>-419137976</t>
  </si>
  <si>
    <t>K049</t>
  </si>
  <si>
    <t>1322827208</t>
  </si>
  <si>
    <t>-180953870</t>
  </si>
  <si>
    <t>K050</t>
  </si>
  <si>
    <t>Součinnost se servisními firmami</t>
  </si>
  <si>
    <t>-769336382</t>
  </si>
  <si>
    <t>-1787812986</t>
  </si>
  <si>
    <t>535247343</t>
  </si>
  <si>
    <t>-1328868960</t>
  </si>
  <si>
    <t>04 - VRN</t>
  </si>
  <si>
    <t>VRN - Vedlejší rozpočtové náklady</t>
  </si>
  <si>
    <t>Vedlejší rozpočtové náklady</t>
  </si>
  <si>
    <t>VRN000X1</t>
  </si>
  <si>
    <t>Zařízení staveniště</t>
  </si>
  <si>
    <t>-1079046871</t>
  </si>
  <si>
    <t>P</t>
  </si>
  <si>
    <t>Poznámka k položce:
Např. zřízení, provoz a odstranění, jeřáb, chráněná cesta apod.</t>
  </si>
  <si>
    <t>VRN000X2</t>
  </si>
  <si>
    <t>Ztížené provozní vlivy</t>
  </si>
  <si>
    <t>-826201572</t>
  </si>
  <si>
    <t>Poznámka k položce:
Např. omezení dopravy, pohyb třetích osob apod.</t>
  </si>
  <si>
    <t>VRN000X3</t>
  </si>
  <si>
    <t>Přesun kapacit</t>
  </si>
  <si>
    <t>547814357</t>
  </si>
  <si>
    <t>Poznámka k položce:
Např. přesun lidí, materiálů, techniky apod.</t>
  </si>
  <si>
    <t>VRN000X4</t>
  </si>
  <si>
    <t>Inženýrská činnost</t>
  </si>
  <si>
    <t>1227913587</t>
  </si>
  <si>
    <t>Poznámka k položce:
Např. projektová dokumentace skutečného stavu apod.</t>
  </si>
  <si>
    <t>SEZNAM FIGUR</t>
  </si>
  <si>
    <t>Výměra</t>
  </si>
  <si>
    <t xml:space="preserve"> 01/ 01.2</t>
  </si>
  <si>
    <t>Použití figury:</t>
  </si>
  <si>
    <t>Provedení povlak krytiny mechanicky kotvenou do trapézu TI tl přes 240 mm vnitřní pole, budova v do 18 m</t>
  </si>
  <si>
    <t>Provedení povlakové krytiny střech do 10° za studena lakem penetračním nebo asfaltovým</t>
  </si>
  <si>
    <t>Provedení povlakové krytiny střech do 10° podkladní vrstvy pásy na sucho samolepící</t>
  </si>
  <si>
    <t>Provedení povlakové krytiny střech do 10° podkladní textilní vrstvy</t>
  </si>
  <si>
    <t>Provedení povlakové krytiny střech do 10° ochranné textilní vrstvy</t>
  </si>
  <si>
    <t>Provedení filtrační vrstvy vegetační střechy z textilií sklon do 5°</t>
  </si>
  <si>
    <t>Provedení hydroakumulační vrstvy z nopových fólií na sraz vegetační střechy sklon do 5°</t>
  </si>
  <si>
    <t>Provedení vegetační vrstvy ze substrátu tl do 100 mm vegetační střechy sklon do 5°</t>
  </si>
  <si>
    <t>Položení vegetační nebo trávníkové rohože vegetační střechy sklon do 5°</t>
  </si>
  <si>
    <t>Montáž izolace tepelné střech plochých lepené za studena nízkoexpanzní (PUR) pěnou, spádová vrstva</t>
  </si>
  <si>
    <t>Montáž krytiny z tvarovaných plechů šroubováním</t>
  </si>
  <si>
    <t xml:space="preserve"> 02/ 02.2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</si>
</sst>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782550"/>
          <a:ext cx="1647825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109</xdr:row>
      <xdr:rowOff>0</xdr:rowOff>
    </xdr:from>
    <xdr:to>
      <xdr:col>9</xdr:col>
      <xdr:colOff>1219200</xdr:colOff>
      <xdr:row>110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2118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108</xdr:row>
      <xdr:rowOff>0</xdr:rowOff>
    </xdr:from>
    <xdr:to>
      <xdr:col>9</xdr:col>
      <xdr:colOff>1219200</xdr:colOff>
      <xdr:row>109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641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108</xdr:row>
      <xdr:rowOff>0</xdr:rowOff>
    </xdr:from>
    <xdr:to>
      <xdr:col>9</xdr:col>
      <xdr:colOff>1219200</xdr:colOff>
      <xdr:row>109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641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103</xdr:row>
      <xdr:rowOff>0</xdr:rowOff>
    </xdr:from>
    <xdr:to>
      <xdr:col>9</xdr:col>
      <xdr:colOff>1219200</xdr:colOff>
      <xdr:row>104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68592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110</xdr:row>
      <xdr:rowOff>0</xdr:rowOff>
    </xdr:from>
    <xdr:to>
      <xdr:col>9</xdr:col>
      <xdr:colOff>1219200</xdr:colOff>
      <xdr:row>111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5928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116</xdr:row>
      <xdr:rowOff>0</xdr:rowOff>
    </xdr:from>
    <xdr:to>
      <xdr:col>9</xdr:col>
      <xdr:colOff>1219200</xdr:colOff>
      <xdr:row>117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078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112</xdr:row>
      <xdr:rowOff>0</xdr:rowOff>
    </xdr:from>
    <xdr:to>
      <xdr:col>9</xdr:col>
      <xdr:colOff>1219200</xdr:colOff>
      <xdr:row>113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9547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110</xdr:row>
      <xdr:rowOff>0</xdr:rowOff>
    </xdr:from>
    <xdr:to>
      <xdr:col>9</xdr:col>
      <xdr:colOff>1219200</xdr:colOff>
      <xdr:row>111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5928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116</xdr:row>
      <xdr:rowOff>0</xdr:rowOff>
    </xdr:from>
    <xdr:to>
      <xdr:col>9</xdr:col>
      <xdr:colOff>1219200</xdr:colOff>
      <xdr:row>117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078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112</xdr:row>
      <xdr:rowOff>0</xdr:rowOff>
    </xdr:from>
    <xdr:to>
      <xdr:col>9</xdr:col>
      <xdr:colOff>1219200</xdr:colOff>
      <xdr:row>113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9547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109</xdr:row>
      <xdr:rowOff>0</xdr:rowOff>
    </xdr:from>
    <xdr:to>
      <xdr:col>9</xdr:col>
      <xdr:colOff>1219200</xdr:colOff>
      <xdr:row>110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2118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109</xdr:row>
      <xdr:rowOff>0</xdr:rowOff>
    </xdr:from>
    <xdr:to>
      <xdr:col>9</xdr:col>
      <xdr:colOff>1219200</xdr:colOff>
      <xdr:row>110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2118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2"/>
      <c r="AL5" s="22"/>
      <c r="AM5" s="22"/>
      <c r="AN5" s="22"/>
      <c r="AO5" s="22"/>
      <c r="AP5" s="22"/>
      <c r="AQ5" s="22"/>
      <c r="AR5" s="20"/>
      <c r="BE5" s="28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2"/>
      <c r="AL6" s="22"/>
      <c r="AM6" s="22"/>
      <c r="AN6" s="22"/>
      <c r="AO6" s="22"/>
      <c r="AP6" s="22"/>
      <c r="AQ6" s="22"/>
      <c r="AR6" s="20"/>
      <c r="BE6" s="28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30">
        <v>44930</v>
      </c>
      <c r="AO8" s="22"/>
      <c r="AP8" s="22"/>
      <c r="AQ8" s="22"/>
      <c r="AR8" s="20"/>
      <c r="BE8" s="28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8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28</v>
      </c>
      <c r="AO11" s="22"/>
      <c r="AP11" s="22"/>
      <c r="AQ11" s="22"/>
      <c r="AR11" s="20"/>
      <c r="BE11" s="28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30</v>
      </c>
      <c r="AO13" s="22"/>
      <c r="AP13" s="22"/>
      <c r="AQ13" s="22"/>
      <c r="AR13" s="20"/>
      <c r="BE13" s="282"/>
      <c r="BS13" s="17" t="s">
        <v>6</v>
      </c>
    </row>
    <row r="14" spans="2:71" ht="12.75">
      <c r="B14" s="21"/>
      <c r="C14" s="22"/>
      <c r="D14" s="22"/>
      <c r="E14" s="287" t="s">
        <v>30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27</v>
      </c>
      <c r="AL14" s="22"/>
      <c r="AM14" s="22"/>
      <c r="AN14" s="31" t="s">
        <v>30</v>
      </c>
      <c r="AO14" s="22"/>
      <c r="AP14" s="22"/>
      <c r="AQ14" s="22"/>
      <c r="AR14" s="20"/>
      <c r="BE14" s="28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32</v>
      </c>
      <c r="AO16" s="22"/>
      <c r="AP16" s="22"/>
      <c r="AQ16" s="22"/>
      <c r="AR16" s="20"/>
      <c r="BE16" s="282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34</v>
      </c>
      <c r="AO17" s="22"/>
      <c r="AP17" s="22"/>
      <c r="AQ17" s="22"/>
      <c r="AR17" s="20"/>
      <c r="BE17" s="282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37</v>
      </c>
      <c r="AO19" s="22"/>
      <c r="AP19" s="22"/>
      <c r="AQ19" s="22"/>
      <c r="AR19" s="20"/>
      <c r="BE19" s="282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39</v>
      </c>
      <c r="AO20" s="22"/>
      <c r="AP20" s="22"/>
      <c r="AQ20" s="22"/>
      <c r="AR20" s="20"/>
      <c r="BE20" s="28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2:57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2:57" s="1" customFormat="1" ht="16.5" customHeight="1">
      <c r="B23" s="21"/>
      <c r="C23" s="22"/>
      <c r="D23" s="22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42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43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44</v>
      </c>
      <c r="AL28" s="292"/>
      <c r="AM28" s="292"/>
      <c r="AN28" s="292"/>
      <c r="AO28" s="292"/>
      <c r="AP28" s="36"/>
      <c r="AQ28" s="36"/>
      <c r="AR28" s="39"/>
      <c r="BE28" s="282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295">
        <v>0.21</v>
      </c>
      <c r="M29" s="294"/>
      <c r="N29" s="294"/>
      <c r="O29" s="294"/>
      <c r="P29" s="294"/>
      <c r="Q29" s="41"/>
      <c r="R29" s="41"/>
      <c r="S29" s="41"/>
      <c r="T29" s="41"/>
      <c r="U29" s="41"/>
      <c r="V29" s="41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1"/>
      <c r="AG29" s="41"/>
      <c r="AH29" s="41"/>
      <c r="AI29" s="41"/>
      <c r="AJ29" s="41"/>
      <c r="AK29" s="293">
        <f>ROUND(AV94,2)</f>
        <v>0</v>
      </c>
      <c r="AL29" s="294"/>
      <c r="AM29" s="294"/>
      <c r="AN29" s="294"/>
      <c r="AO29" s="294"/>
      <c r="AP29" s="41"/>
      <c r="AQ29" s="41"/>
      <c r="AR29" s="42"/>
      <c r="BE29" s="283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295">
        <v>0.15</v>
      </c>
      <c r="M30" s="294"/>
      <c r="N30" s="294"/>
      <c r="O30" s="294"/>
      <c r="P30" s="294"/>
      <c r="Q30" s="41"/>
      <c r="R30" s="41"/>
      <c r="S30" s="41"/>
      <c r="T30" s="41"/>
      <c r="U30" s="41"/>
      <c r="V30" s="41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1"/>
      <c r="AG30" s="41"/>
      <c r="AH30" s="41"/>
      <c r="AI30" s="41"/>
      <c r="AJ30" s="41"/>
      <c r="AK30" s="293">
        <f>ROUND(AW94,2)</f>
        <v>0</v>
      </c>
      <c r="AL30" s="294"/>
      <c r="AM30" s="294"/>
      <c r="AN30" s="294"/>
      <c r="AO30" s="294"/>
      <c r="AP30" s="41"/>
      <c r="AQ30" s="41"/>
      <c r="AR30" s="42"/>
      <c r="BE30" s="283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295">
        <v>0.21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2"/>
      <c r="BE31" s="283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295">
        <v>0.15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2"/>
      <c r="BE32" s="283"/>
    </row>
    <row r="33" spans="2:57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1"/>
      <c r="R33" s="41"/>
      <c r="S33" s="41"/>
      <c r="T33" s="41"/>
      <c r="U33" s="41"/>
      <c r="V33" s="41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1"/>
      <c r="AG33" s="41"/>
      <c r="AH33" s="41"/>
      <c r="AI33" s="41"/>
      <c r="AJ33" s="41"/>
      <c r="AK33" s="293">
        <v>0</v>
      </c>
      <c r="AL33" s="294"/>
      <c r="AM33" s="294"/>
      <c r="AN33" s="294"/>
      <c r="AO33" s="294"/>
      <c r="AP33" s="41"/>
      <c r="AQ33" s="41"/>
      <c r="AR33" s="42"/>
      <c r="BE33" s="28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299" t="s">
        <v>53</v>
      </c>
      <c r="Y35" s="297"/>
      <c r="Z35" s="297"/>
      <c r="AA35" s="297"/>
      <c r="AB35" s="297"/>
      <c r="AC35" s="45"/>
      <c r="AD35" s="45"/>
      <c r="AE35" s="45"/>
      <c r="AF35" s="45"/>
      <c r="AG35" s="45"/>
      <c r="AH35" s="45"/>
      <c r="AI35" s="45"/>
      <c r="AJ35" s="45"/>
      <c r="AK35" s="296">
        <f>SUM(AK26:AK33)</f>
        <v>0</v>
      </c>
      <c r="AL35" s="297"/>
      <c r="AM35" s="297"/>
      <c r="AN35" s="297"/>
      <c r="AO35" s="29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56</v>
      </c>
      <c r="AI60" s="38"/>
      <c r="AJ60" s="38"/>
      <c r="AK60" s="38"/>
      <c r="AL60" s="38"/>
      <c r="AM60" s="52" t="s">
        <v>57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56</v>
      </c>
      <c r="AI75" s="38"/>
      <c r="AJ75" s="38"/>
      <c r="AK75" s="38"/>
      <c r="AL75" s="38"/>
      <c r="AM75" s="52" t="s">
        <v>57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60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22MT094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9" t="str">
        <f>K6</f>
        <v>Rekonstrukce střech nad vstupní halou a studovnou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Hněvotínksá, Olomouc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6">
        <f>IF(AN8="","",AN8)</f>
        <v>44930</v>
      </c>
      <c r="AN87" s="30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Univerzita Palackého v Olomouci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307" t="str">
        <f>IF(E17="","",E17)</f>
        <v>Hexaplan International spol. s r.o</v>
      </c>
      <c r="AN89" s="308"/>
      <c r="AO89" s="308"/>
      <c r="AP89" s="308"/>
      <c r="AQ89" s="36"/>
      <c r="AR89" s="39"/>
      <c r="AS89" s="311" t="s">
        <v>61</v>
      </c>
      <c r="AT89" s="31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7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36</v>
      </c>
      <c r="AJ90" s="36"/>
      <c r="AK90" s="36"/>
      <c r="AL90" s="36"/>
      <c r="AM90" s="307" t="str">
        <f>IF(E20="","",E20)</f>
        <v>STAGA stavební agentura s.r.o.</v>
      </c>
      <c r="AN90" s="308"/>
      <c r="AO90" s="308"/>
      <c r="AP90" s="308"/>
      <c r="AQ90" s="36"/>
      <c r="AR90" s="39"/>
      <c r="AS90" s="313"/>
      <c r="AT90" s="31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5"/>
      <c r="AT91" s="31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62</v>
      </c>
      <c r="D92" s="275"/>
      <c r="E92" s="275"/>
      <c r="F92" s="275"/>
      <c r="G92" s="275"/>
      <c r="H92" s="73"/>
      <c r="I92" s="278" t="s">
        <v>63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305" t="s">
        <v>64</v>
      </c>
      <c r="AH92" s="275"/>
      <c r="AI92" s="275"/>
      <c r="AJ92" s="275"/>
      <c r="AK92" s="275"/>
      <c r="AL92" s="275"/>
      <c r="AM92" s="275"/>
      <c r="AN92" s="278" t="s">
        <v>65</v>
      </c>
      <c r="AO92" s="275"/>
      <c r="AP92" s="310"/>
      <c r="AQ92" s="74" t="s">
        <v>66</v>
      </c>
      <c r="AR92" s="39"/>
      <c r="AS92" s="75" t="s">
        <v>67</v>
      </c>
      <c r="AT92" s="76" t="s">
        <v>68</v>
      </c>
      <c r="AU92" s="76" t="s">
        <v>69</v>
      </c>
      <c r="AV92" s="76" t="s">
        <v>70</v>
      </c>
      <c r="AW92" s="76" t="s">
        <v>71</v>
      </c>
      <c r="AX92" s="76" t="s">
        <v>72</v>
      </c>
      <c r="AY92" s="76" t="s">
        <v>73</v>
      </c>
      <c r="AZ92" s="76" t="s">
        <v>74</v>
      </c>
      <c r="BA92" s="76" t="s">
        <v>75</v>
      </c>
      <c r="BB92" s="76" t="s">
        <v>76</v>
      </c>
      <c r="BC92" s="76" t="s">
        <v>77</v>
      </c>
      <c r="BD92" s="77" t="s">
        <v>78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7">
        <f>ROUND(AG95+AG99+AG103+AG109,2)</f>
        <v>0</v>
      </c>
      <c r="AH94" s="317"/>
      <c r="AI94" s="317"/>
      <c r="AJ94" s="317"/>
      <c r="AK94" s="317"/>
      <c r="AL94" s="317"/>
      <c r="AM94" s="317"/>
      <c r="AN94" s="318">
        <f aca="true" t="shared" si="0" ref="AN94:AN109">SUM(AG94,AT94)</f>
        <v>0</v>
      </c>
      <c r="AO94" s="318"/>
      <c r="AP94" s="318"/>
      <c r="AQ94" s="85" t="s">
        <v>1</v>
      </c>
      <c r="AR94" s="86"/>
      <c r="AS94" s="87">
        <f>ROUND(AS95+AS99+AS103+AS109,2)</f>
        <v>0</v>
      </c>
      <c r="AT94" s="88">
        <f aca="true" t="shared" si="1" ref="AT94:AT109">ROUND(SUM(AV94:AW94),2)</f>
        <v>0</v>
      </c>
      <c r="AU94" s="89">
        <f>ROUND(AU95+AU99+AU103+AU109,5)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ROUND(AZ95+AZ99+AZ103+AZ109,2)</f>
        <v>0</v>
      </c>
      <c r="BA94" s="88">
        <f>ROUND(BA95+BA99+BA103+BA109,2)</f>
        <v>0</v>
      </c>
      <c r="BB94" s="88">
        <f>ROUND(BB95+BB99+BB103+BB109,2)</f>
        <v>0</v>
      </c>
      <c r="BC94" s="88">
        <f>ROUND(BC95+BC99+BC103+BC109,2)</f>
        <v>0</v>
      </c>
      <c r="BD94" s="90">
        <f>ROUND(BD95+BD99+BD103+BD109,2)</f>
        <v>0</v>
      </c>
      <c r="BS94" s="91" t="s">
        <v>80</v>
      </c>
      <c r="BT94" s="91" t="s">
        <v>81</v>
      </c>
      <c r="BU94" s="92" t="s">
        <v>82</v>
      </c>
      <c r="BV94" s="91" t="s">
        <v>83</v>
      </c>
      <c r="BW94" s="91" t="s">
        <v>5</v>
      </c>
      <c r="BX94" s="91" t="s">
        <v>84</v>
      </c>
      <c r="CL94" s="91" t="s">
        <v>1</v>
      </c>
    </row>
    <row r="95" spans="2:91" s="7" customFormat="1" ht="16.5" customHeight="1">
      <c r="B95" s="93"/>
      <c r="C95" s="94"/>
      <c r="D95" s="276" t="s">
        <v>85</v>
      </c>
      <c r="E95" s="276"/>
      <c r="F95" s="276"/>
      <c r="G95" s="276"/>
      <c r="H95" s="276"/>
      <c r="I95" s="95"/>
      <c r="J95" s="276" t="s">
        <v>86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303">
        <f>ROUND(SUM(AG96:AG98),2)</f>
        <v>0</v>
      </c>
      <c r="AH95" s="304"/>
      <c r="AI95" s="304"/>
      <c r="AJ95" s="304"/>
      <c r="AK95" s="304"/>
      <c r="AL95" s="304"/>
      <c r="AM95" s="304"/>
      <c r="AN95" s="309">
        <f t="shared" si="0"/>
        <v>0</v>
      </c>
      <c r="AO95" s="304"/>
      <c r="AP95" s="304"/>
      <c r="AQ95" s="96" t="s">
        <v>87</v>
      </c>
      <c r="AR95" s="97"/>
      <c r="AS95" s="98">
        <f>ROUND(SUM(AS96:AS98),2)</f>
        <v>0</v>
      </c>
      <c r="AT95" s="99">
        <f t="shared" si="1"/>
        <v>0</v>
      </c>
      <c r="AU95" s="100">
        <f>ROUND(SUM(AU96:AU98),5)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ROUND(SUM(AZ96:AZ98),2)</f>
        <v>0</v>
      </c>
      <c r="BA95" s="99">
        <f>ROUND(SUM(BA96:BA98),2)</f>
        <v>0</v>
      </c>
      <c r="BB95" s="99">
        <f>ROUND(SUM(BB96:BB98),2)</f>
        <v>0</v>
      </c>
      <c r="BC95" s="99">
        <f>ROUND(SUM(BC96:BC98),2)</f>
        <v>0</v>
      </c>
      <c r="BD95" s="101">
        <f>ROUND(SUM(BD96:BD98),2)</f>
        <v>0</v>
      </c>
      <c r="BS95" s="102" t="s">
        <v>80</v>
      </c>
      <c r="BT95" s="102" t="s">
        <v>88</v>
      </c>
      <c r="BU95" s="102" t="s">
        <v>82</v>
      </c>
      <c r="BV95" s="102" t="s">
        <v>83</v>
      </c>
      <c r="BW95" s="102" t="s">
        <v>89</v>
      </c>
      <c r="BX95" s="102" t="s">
        <v>5</v>
      </c>
      <c r="CL95" s="102" t="s">
        <v>1</v>
      </c>
      <c r="CM95" s="102" t="s">
        <v>90</v>
      </c>
    </row>
    <row r="96" spans="1:90" s="4" customFormat="1" ht="16.5" customHeight="1">
      <c r="A96" s="103" t="s">
        <v>91</v>
      </c>
      <c r="B96" s="58"/>
      <c r="C96" s="104"/>
      <c r="D96" s="104"/>
      <c r="E96" s="277" t="s">
        <v>92</v>
      </c>
      <c r="F96" s="277"/>
      <c r="G96" s="277"/>
      <c r="H96" s="277"/>
      <c r="I96" s="277"/>
      <c r="J96" s="104"/>
      <c r="K96" s="277" t="s">
        <v>93</v>
      </c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301">
        <f>'01.1 - Bourané konstrukce'!J32</f>
        <v>0</v>
      </c>
      <c r="AH96" s="302"/>
      <c r="AI96" s="302"/>
      <c r="AJ96" s="302"/>
      <c r="AK96" s="302"/>
      <c r="AL96" s="302"/>
      <c r="AM96" s="302"/>
      <c r="AN96" s="301">
        <f t="shared" si="0"/>
        <v>0</v>
      </c>
      <c r="AO96" s="302"/>
      <c r="AP96" s="302"/>
      <c r="AQ96" s="105" t="s">
        <v>94</v>
      </c>
      <c r="AR96" s="60"/>
      <c r="AS96" s="106">
        <v>0</v>
      </c>
      <c r="AT96" s="107">
        <f t="shared" si="1"/>
        <v>0</v>
      </c>
      <c r="AU96" s="108">
        <f>'01.1 - Bourané konstrukce'!P126</f>
        <v>0</v>
      </c>
      <c r="AV96" s="107">
        <f>'01.1 - Bourané konstrukce'!J35</f>
        <v>0</v>
      </c>
      <c r="AW96" s="107">
        <f>'01.1 - Bourané konstrukce'!J36</f>
        <v>0</v>
      </c>
      <c r="AX96" s="107">
        <f>'01.1 - Bourané konstrukce'!J37</f>
        <v>0</v>
      </c>
      <c r="AY96" s="107">
        <f>'01.1 - Bourané konstrukce'!J38</f>
        <v>0</v>
      </c>
      <c r="AZ96" s="107">
        <f>'01.1 - Bourané konstrukce'!F35</f>
        <v>0</v>
      </c>
      <c r="BA96" s="107">
        <f>'01.1 - Bourané konstrukce'!F36</f>
        <v>0</v>
      </c>
      <c r="BB96" s="107">
        <f>'01.1 - Bourané konstrukce'!F37</f>
        <v>0</v>
      </c>
      <c r="BC96" s="107">
        <f>'01.1 - Bourané konstrukce'!F38</f>
        <v>0</v>
      </c>
      <c r="BD96" s="109">
        <f>'01.1 - Bourané konstrukce'!F39</f>
        <v>0</v>
      </c>
      <c r="BT96" s="110" t="s">
        <v>90</v>
      </c>
      <c r="BV96" s="110" t="s">
        <v>83</v>
      </c>
      <c r="BW96" s="110" t="s">
        <v>95</v>
      </c>
      <c r="BX96" s="110" t="s">
        <v>89</v>
      </c>
      <c r="CL96" s="110" t="s">
        <v>1</v>
      </c>
    </row>
    <row r="97" spans="1:90" s="4" customFormat="1" ht="16.5" customHeight="1">
      <c r="A97" s="103" t="s">
        <v>91</v>
      </c>
      <c r="B97" s="58"/>
      <c r="C97" s="104"/>
      <c r="D97" s="104"/>
      <c r="E97" s="277" t="s">
        <v>96</v>
      </c>
      <c r="F97" s="277"/>
      <c r="G97" s="277"/>
      <c r="H97" s="277"/>
      <c r="I97" s="277"/>
      <c r="J97" s="104"/>
      <c r="K97" s="277" t="s">
        <v>97</v>
      </c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301">
        <f>'01.2 - Nové konstrukce'!J32</f>
        <v>0</v>
      </c>
      <c r="AH97" s="302"/>
      <c r="AI97" s="302"/>
      <c r="AJ97" s="302"/>
      <c r="AK97" s="302"/>
      <c r="AL97" s="302"/>
      <c r="AM97" s="302"/>
      <c r="AN97" s="301">
        <f t="shared" si="0"/>
        <v>0</v>
      </c>
      <c r="AO97" s="302"/>
      <c r="AP97" s="302"/>
      <c r="AQ97" s="105" t="s">
        <v>94</v>
      </c>
      <c r="AR97" s="60"/>
      <c r="AS97" s="106">
        <v>0</v>
      </c>
      <c r="AT97" s="107">
        <f t="shared" si="1"/>
        <v>0</v>
      </c>
      <c r="AU97" s="108">
        <f>'01.2 - Nové konstrukce'!P132</f>
        <v>0</v>
      </c>
      <c r="AV97" s="107">
        <f>'01.2 - Nové konstrukce'!J35</f>
        <v>0</v>
      </c>
      <c r="AW97" s="107">
        <f>'01.2 - Nové konstrukce'!J36</f>
        <v>0</v>
      </c>
      <c r="AX97" s="107">
        <f>'01.2 - Nové konstrukce'!J37</f>
        <v>0</v>
      </c>
      <c r="AY97" s="107">
        <f>'01.2 - Nové konstrukce'!J38</f>
        <v>0</v>
      </c>
      <c r="AZ97" s="107">
        <f>'01.2 - Nové konstrukce'!F35</f>
        <v>0</v>
      </c>
      <c r="BA97" s="107">
        <f>'01.2 - Nové konstrukce'!F36</f>
        <v>0</v>
      </c>
      <c r="BB97" s="107">
        <f>'01.2 - Nové konstrukce'!F37</f>
        <v>0</v>
      </c>
      <c r="BC97" s="107">
        <f>'01.2 - Nové konstrukce'!F38</f>
        <v>0</v>
      </c>
      <c r="BD97" s="109">
        <f>'01.2 - Nové konstrukce'!F39</f>
        <v>0</v>
      </c>
      <c r="BT97" s="110" t="s">
        <v>90</v>
      </c>
      <c r="BV97" s="110" t="s">
        <v>83</v>
      </c>
      <c r="BW97" s="110" t="s">
        <v>98</v>
      </c>
      <c r="BX97" s="110" t="s">
        <v>89</v>
      </c>
      <c r="CL97" s="110" t="s">
        <v>1</v>
      </c>
    </row>
    <row r="98" spans="1:90" s="4" customFormat="1" ht="16.5" customHeight="1">
      <c r="A98" s="103" t="s">
        <v>91</v>
      </c>
      <c r="B98" s="58"/>
      <c r="C98" s="104"/>
      <c r="D98" s="104"/>
      <c r="E98" s="277" t="s">
        <v>99</v>
      </c>
      <c r="F98" s="277"/>
      <c r="G98" s="277"/>
      <c r="H98" s="277"/>
      <c r="I98" s="277"/>
      <c r="J98" s="104"/>
      <c r="K98" s="277" t="s">
        <v>100</v>
      </c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301">
        <f>'01.3 - Elektroinstalace'!J32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105" t="s">
        <v>94</v>
      </c>
      <c r="AR98" s="60"/>
      <c r="AS98" s="106">
        <v>0</v>
      </c>
      <c r="AT98" s="107">
        <f t="shared" si="1"/>
        <v>0</v>
      </c>
      <c r="AU98" s="108">
        <f>'01.3 - Elektroinstalace'!P128</f>
        <v>0</v>
      </c>
      <c r="AV98" s="107">
        <f>'01.3 - Elektroinstalace'!J35</f>
        <v>0</v>
      </c>
      <c r="AW98" s="107">
        <f>'01.3 - Elektroinstalace'!J36</f>
        <v>0</v>
      </c>
      <c r="AX98" s="107">
        <f>'01.3 - Elektroinstalace'!J37</f>
        <v>0</v>
      </c>
      <c r="AY98" s="107">
        <f>'01.3 - Elektroinstalace'!J38</f>
        <v>0</v>
      </c>
      <c r="AZ98" s="107">
        <f>'01.3 - Elektroinstalace'!F35</f>
        <v>0</v>
      </c>
      <c r="BA98" s="107">
        <f>'01.3 - Elektroinstalace'!F36</f>
        <v>0</v>
      </c>
      <c r="BB98" s="107">
        <f>'01.3 - Elektroinstalace'!F37</f>
        <v>0</v>
      </c>
      <c r="BC98" s="107">
        <f>'01.3 - Elektroinstalace'!F38</f>
        <v>0</v>
      </c>
      <c r="BD98" s="109">
        <f>'01.3 - Elektroinstalace'!F39</f>
        <v>0</v>
      </c>
      <c r="BT98" s="110" t="s">
        <v>90</v>
      </c>
      <c r="BV98" s="110" t="s">
        <v>83</v>
      </c>
      <c r="BW98" s="110" t="s">
        <v>101</v>
      </c>
      <c r="BX98" s="110" t="s">
        <v>89</v>
      </c>
      <c r="CL98" s="110" t="s">
        <v>1</v>
      </c>
    </row>
    <row r="99" spans="2:91" s="7" customFormat="1" ht="16.5" customHeight="1">
      <c r="B99" s="93"/>
      <c r="C99" s="94"/>
      <c r="D99" s="276" t="s">
        <v>102</v>
      </c>
      <c r="E99" s="276"/>
      <c r="F99" s="276"/>
      <c r="G99" s="276"/>
      <c r="H99" s="276"/>
      <c r="I99" s="95"/>
      <c r="J99" s="276" t="s">
        <v>103</v>
      </c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303">
        <f>ROUND(SUM(AG100:AG102),2)</f>
        <v>0</v>
      </c>
      <c r="AH99" s="304"/>
      <c r="AI99" s="304"/>
      <c r="AJ99" s="304"/>
      <c r="AK99" s="304"/>
      <c r="AL99" s="304"/>
      <c r="AM99" s="304"/>
      <c r="AN99" s="309">
        <f t="shared" si="0"/>
        <v>0</v>
      </c>
      <c r="AO99" s="304"/>
      <c r="AP99" s="304"/>
      <c r="AQ99" s="96" t="s">
        <v>87</v>
      </c>
      <c r="AR99" s="97"/>
      <c r="AS99" s="98">
        <f>ROUND(SUM(AS100:AS102),2)</f>
        <v>0</v>
      </c>
      <c r="AT99" s="99">
        <f t="shared" si="1"/>
        <v>0</v>
      </c>
      <c r="AU99" s="100">
        <f>ROUND(SUM(AU100:AU102),5)</f>
        <v>0</v>
      </c>
      <c r="AV99" s="99">
        <f>ROUND(AZ99*L29,2)</f>
        <v>0</v>
      </c>
      <c r="AW99" s="99">
        <f>ROUND(BA99*L30,2)</f>
        <v>0</v>
      </c>
      <c r="AX99" s="99">
        <f>ROUND(BB99*L29,2)</f>
        <v>0</v>
      </c>
      <c r="AY99" s="99">
        <f>ROUND(BC99*L30,2)</f>
        <v>0</v>
      </c>
      <c r="AZ99" s="99">
        <f>ROUND(SUM(AZ100:AZ102),2)</f>
        <v>0</v>
      </c>
      <c r="BA99" s="99">
        <f>ROUND(SUM(BA100:BA102),2)</f>
        <v>0</v>
      </c>
      <c r="BB99" s="99">
        <f>ROUND(SUM(BB100:BB102),2)</f>
        <v>0</v>
      </c>
      <c r="BC99" s="99">
        <f>ROUND(SUM(BC100:BC102),2)</f>
        <v>0</v>
      </c>
      <c r="BD99" s="101">
        <f>ROUND(SUM(BD100:BD102),2)</f>
        <v>0</v>
      </c>
      <c r="BS99" s="102" t="s">
        <v>80</v>
      </c>
      <c r="BT99" s="102" t="s">
        <v>88</v>
      </c>
      <c r="BU99" s="102" t="s">
        <v>82</v>
      </c>
      <c r="BV99" s="102" t="s">
        <v>83</v>
      </c>
      <c r="BW99" s="102" t="s">
        <v>104</v>
      </c>
      <c r="BX99" s="102" t="s">
        <v>5</v>
      </c>
      <c r="CL99" s="102" t="s">
        <v>1</v>
      </c>
      <c r="CM99" s="102" t="s">
        <v>90</v>
      </c>
    </row>
    <row r="100" spans="1:90" s="4" customFormat="1" ht="16.5" customHeight="1">
      <c r="A100" s="103" t="s">
        <v>91</v>
      </c>
      <c r="B100" s="58"/>
      <c r="C100" s="104"/>
      <c r="D100" s="104"/>
      <c r="E100" s="277" t="s">
        <v>105</v>
      </c>
      <c r="F100" s="277"/>
      <c r="G100" s="277"/>
      <c r="H100" s="277"/>
      <c r="I100" s="277"/>
      <c r="J100" s="104"/>
      <c r="K100" s="277" t="s">
        <v>93</v>
      </c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01">
        <f>'02.1 - Bourané konstrukce'!J32</f>
        <v>0</v>
      </c>
      <c r="AH100" s="302"/>
      <c r="AI100" s="302"/>
      <c r="AJ100" s="302"/>
      <c r="AK100" s="302"/>
      <c r="AL100" s="302"/>
      <c r="AM100" s="302"/>
      <c r="AN100" s="301">
        <f t="shared" si="0"/>
        <v>0</v>
      </c>
      <c r="AO100" s="302"/>
      <c r="AP100" s="302"/>
      <c r="AQ100" s="105" t="s">
        <v>94</v>
      </c>
      <c r="AR100" s="60"/>
      <c r="AS100" s="106">
        <v>0</v>
      </c>
      <c r="AT100" s="107">
        <f t="shared" si="1"/>
        <v>0</v>
      </c>
      <c r="AU100" s="108">
        <f>'02.1 - Bourané konstrukce'!P126</f>
        <v>0</v>
      </c>
      <c r="AV100" s="107">
        <f>'02.1 - Bourané konstrukce'!J35</f>
        <v>0</v>
      </c>
      <c r="AW100" s="107">
        <f>'02.1 - Bourané konstrukce'!J36</f>
        <v>0</v>
      </c>
      <c r="AX100" s="107">
        <f>'02.1 - Bourané konstrukce'!J37</f>
        <v>0</v>
      </c>
      <c r="AY100" s="107">
        <f>'02.1 - Bourané konstrukce'!J38</f>
        <v>0</v>
      </c>
      <c r="AZ100" s="107">
        <f>'02.1 - Bourané konstrukce'!F35</f>
        <v>0</v>
      </c>
      <c r="BA100" s="107">
        <f>'02.1 - Bourané konstrukce'!F36</f>
        <v>0</v>
      </c>
      <c r="BB100" s="107">
        <f>'02.1 - Bourané konstrukce'!F37</f>
        <v>0</v>
      </c>
      <c r="BC100" s="107">
        <f>'02.1 - Bourané konstrukce'!F38</f>
        <v>0</v>
      </c>
      <c r="BD100" s="109">
        <f>'02.1 - Bourané konstrukce'!F39</f>
        <v>0</v>
      </c>
      <c r="BT100" s="110" t="s">
        <v>90</v>
      </c>
      <c r="BV100" s="110" t="s">
        <v>83</v>
      </c>
      <c r="BW100" s="110" t="s">
        <v>106</v>
      </c>
      <c r="BX100" s="110" t="s">
        <v>104</v>
      </c>
      <c r="CL100" s="110" t="s">
        <v>1</v>
      </c>
    </row>
    <row r="101" spans="1:90" s="4" customFormat="1" ht="16.5" customHeight="1">
      <c r="A101" s="103" t="s">
        <v>91</v>
      </c>
      <c r="B101" s="58"/>
      <c r="C101" s="104"/>
      <c r="D101" s="104"/>
      <c r="E101" s="277" t="s">
        <v>107</v>
      </c>
      <c r="F101" s="277"/>
      <c r="G101" s="277"/>
      <c r="H101" s="277"/>
      <c r="I101" s="277"/>
      <c r="J101" s="104"/>
      <c r="K101" s="277" t="s">
        <v>97</v>
      </c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301">
        <f>'02.2 - Nové konstrukce'!J32</f>
        <v>0</v>
      </c>
      <c r="AH101" s="302"/>
      <c r="AI101" s="302"/>
      <c r="AJ101" s="302"/>
      <c r="AK101" s="302"/>
      <c r="AL101" s="302"/>
      <c r="AM101" s="302"/>
      <c r="AN101" s="301">
        <f t="shared" si="0"/>
        <v>0</v>
      </c>
      <c r="AO101" s="302"/>
      <c r="AP101" s="302"/>
      <c r="AQ101" s="105" t="s">
        <v>94</v>
      </c>
      <c r="AR101" s="60"/>
      <c r="AS101" s="106">
        <v>0</v>
      </c>
      <c r="AT101" s="107">
        <f t="shared" si="1"/>
        <v>0</v>
      </c>
      <c r="AU101" s="108">
        <f>'02.2 - Nové konstrukce'!P132</f>
        <v>0</v>
      </c>
      <c r="AV101" s="107">
        <f>'02.2 - Nové konstrukce'!J35</f>
        <v>0</v>
      </c>
      <c r="AW101" s="107">
        <f>'02.2 - Nové konstrukce'!J36</f>
        <v>0</v>
      </c>
      <c r="AX101" s="107">
        <f>'02.2 - Nové konstrukce'!J37</f>
        <v>0</v>
      </c>
      <c r="AY101" s="107">
        <f>'02.2 - Nové konstrukce'!J38</f>
        <v>0</v>
      </c>
      <c r="AZ101" s="107">
        <f>'02.2 - Nové konstrukce'!F35</f>
        <v>0</v>
      </c>
      <c r="BA101" s="107">
        <f>'02.2 - Nové konstrukce'!F36</f>
        <v>0</v>
      </c>
      <c r="BB101" s="107">
        <f>'02.2 - Nové konstrukce'!F37</f>
        <v>0</v>
      </c>
      <c r="BC101" s="107">
        <f>'02.2 - Nové konstrukce'!F38</f>
        <v>0</v>
      </c>
      <c r="BD101" s="109">
        <f>'02.2 - Nové konstrukce'!F39</f>
        <v>0</v>
      </c>
      <c r="BT101" s="110" t="s">
        <v>90</v>
      </c>
      <c r="BV101" s="110" t="s">
        <v>83</v>
      </c>
      <c r="BW101" s="110" t="s">
        <v>108</v>
      </c>
      <c r="BX101" s="110" t="s">
        <v>104</v>
      </c>
      <c r="CL101" s="110" t="s">
        <v>1</v>
      </c>
    </row>
    <row r="102" spans="1:90" s="4" customFormat="1" ht="16.5" customHeight="1">
      <c r="A102" s="103" t="s">
        <v>91</v>
      </c>
      <c r="B102" s="58"/>
      <c r="C102" s="104"/>
      <c r="D102" s="104"/>
      <c r="E102" s="277" t="s">
        <v>109</v>
      </c>
      <c r="F102" s="277"/>
      <c r="G102" s="277"/>
      <c r="H102" s="277"/>
      <c r="I102" s="277"/>
      <c r="J102" s="104"/>
      <c r="K102" s="277" t="s">
        <v>100</v>
      </c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301">
        <f>'02.3 - Elektroinstalace'!J32</f>
        <v>0</v>
      </c>
      <c r="AH102" s="302"/>
      <c r="AI102" s="302"/>
      <c r="AJ102" s="302"/>
      <c r="AK102" s="302"/>
      <c r="AL102" s="302"/>
      <c r="AM102" s="302"/>
      <c r="AN102" s="301">
        <f t="shared" si="0"/>
        <v>0</v>
      </c>
      <c r="AO102" s="302"/>
      <c r="AP102" s="302"/>
      <c r="AQ102" s="105" t="s">
        <v>94</v>
      </c>
      <c r="AR102" s="60"/>
      <c r="AS102" s="106">
        <v>0</v>
      </c>
      <c r="AT102" s="107">
        <f t="shared" si="1"/>
        <v>0</v>
      </c>
      <c r="AU102" s="108">
        <f>'02.3 - Elektroinstalace'!P128</f>
        <v>0</v>
      </c>
      <c r="AV102" s="107">
        <f>'02.3 - Elektroinstalace'!J35</f>
        <v>0</v>
      </c>
      <c r="AW102" s="107">
        <f>'02.3 - Elektroinstalace'!J36</f>
        <v>0</v>
      </c>
      <c r="AX102" s="107">
        <f>'02.3 - Elektroinstalace'!J37</f>
        <v>0</v>
      </c>
      <c r="AY102" s="107">
        <f>'02.3 - Elektroinstalace'!J38</f>
        <v>0</v>
      </c>
      <c r="AZ102" s="107">
        <f>'02.3 - Elektroinstalace'!F35</f>
        <v>0</v>
      </c>
      <c r="BA102" s="107">
        <f>'02.3 - Elektroinstalace'!F36</f>
        <v>0</v>
      </c>
      <c r="BB102" s="107">
        <f>'02.3 - Elektroinstalace'!F37</f>
        <v>0</v>
      </c>
      <c r="BC102" s="107">
        <f>'02.3 - Elektroinstalace'!F38</f>
        <v>0</v>
      </c>
      <c r="BD102" s="109">
        <f>'02.3 - Elektroinstalace'!F39</f>
        <v>0</v>
      </c>
      <c r="BT102" s="110" t="s">
        <v>90</v>
      </c>
      <c r="BV102" s="110" t="s">
        <v>83</v>
      </c>
      <c r="BW102" s="110" t="s">
        <v>110</v>
      </c>
      <c r="BX102" s="110" t="s">
        <v>104</v>
      </c>
      <c r="CL102" s="110" t="s">
        <v>1</v>
      </c>
    </row>
    <row r="103" spans="2:91" s="7" customFormat="1" ht="16.5" customHeight="1">
      <c r="B103" s="93"/>
      <c r="C103" s="94"/>
      <c r="D103" s="276" t="s">
        <v>111</v>
      </c>
      <c r="E103" s="276"/>
      <c r="F103" s="276"/>
      <c r="G103" s="276"/>
      <c r="H103" s="276"/>
      <c r="I103" s="95"/>
      <c r="J103" s="276" t="s">
        <v>112</v>
      </c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303">
        <f>ROUND(SUM(AG104:AG108),2)</f>
        <v>0</v>
      </c>
      <c r="AH103" s="304"/>
      <c r="AI103" s="304"/>
      <c r="AJ103" s="304"/>
      <c r="AK103" s="304"/>
      <c r="AL103" s="304"/>
      <c r="AM103" s="304"/>
      <c r="AN103" s="309">
        <f t="shared" si="0"/>
        <v>0</v>
      </c>
      <c r="AO103" s="304"/>
      <c r="AP103" s="304"/>
      <c r="AQ103" s="96" t="s">
        <v>87</v>
      </c>
      <c r="AR103" s="97"/>
      <c r="AS103" s="98">
        <f>ROUND(SUM(AS104:AS108),2)</f>
        <v>0</v>
      </c>
      <c r="AT103" s="99">
        <f t="shared" si="1"/>
        <v>0</v>
      </c>
      <c r="AU103" s="100">
        <f>ROUND(SUM(AU104:AU108),5)</f>
        <v>0</v>
      </c>
      <c r="AV103" s="99">
        <f>ROUND(AZ103*L29,2)</f>
        <v>0</v>
      </c>
      <c r="AW103" s="99">
        <f>ROUND(BA103*L30,2)</f>
        <v>0</v>
      </c>
      <c r="AX103" s="99">
        <f>ROUND(BB103*L29,2)</f>
        <v>0</v>
      </c>
      <c r="AY103" s="99">
        <f>ROUND(BC103*L30,2)</f>
        <v>0</v>
      </c>
      <c r="AZ103" s="99">
        <f>ROUND(SUM(AZ104:AZ108),2)</f>
        <v>0</v>
      </c>
      <c r="BA103" s="99">
        <f>ROUND(SUM(BA104:BA108),2)</f>
        <v>0</v>
      </c>
      <c r="BB103" s="99">
        <f>ROUND(SUM(BB104:BB108),2)</f>
        <v>0</v>
      </c>
      <c r="BC103" s="99">
        <f>ROUND(SUM(BC104:BC108),2)</f>
        <v>0</v>
      </c>
      <c r="BD103" s="101">
        <f>ROUND(SUM(BD104:BD108),2)</f>
        <v>0</v>
      </c>
      <c r="BS103" s="102" t="s">
        <v>80</v>
      </c>
      <c r="BT103" s="102" t="s">
        <v>88</v>
      </c>
      <c r="BU103" s="102" t="s">
        <v>82</v>
      </c>
      <c r="BV103" s="102" t="s">
        <v>83</v>
      </c>
      <c r="BW103" s="102" t="s">
        <v>113</v>
      </c>
      <c r="BX103" s="102" t="s">
        <v>5</v>
      </c>
      <c r="CL103" s="102" t="s">
        <v>1</v>
      </c>
      <c r="CM103" s="102" t="s">
        <v>90</v>
      </c>
    </row>
    <row r="104" spans="1:90" s="4" customFormat="1" ht="16.5" customHeight="1">
      <c r="A104" s="103" t="s">
        <v>91</v>
      </c>
      <c r="B104" s="58"/>
      <c r="C104" s="104"/>
      <c r="D104" s="104"/>
      <c r="E104" s="277" t="s">
        <v>114</v>
      </c>
      <c r="F104" s="277"/>
      <c r="G104" s="277"/>
      <c r="H104" s="277"/>
      <c r="I104" s="277"/>
      <c r="J104" s="104"/>
      <c r="K104" s="277" t="s">
        <v>115</v>
      </c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301">
        <f>'03.1 - EPS'!J32</f>
        <v>0</v>
      </c>
      <c r="AH104" s="302"/>
      <c r="AI104" s="302"/>
      <c r="AJ104" s="302"/>
      <c r="AK104" s="302"/>
      <c r="AL104" s="302"/>
      <c r="AM104" s="302"/>
      <c r="AN104" s="301">
        <f t="shared" si="0"/>
        <v>0</v>
      </c>
      <c r="AO104" s="302"/>
      <c r="AP104" s="302"/>
      <c r="AQ104" s="105" t="s">
        <v>94</v>
      </c>
      <c r="AR104" s="60"/>
      <c r="AS104" s="106">
        <v>0</v>
      </c>
      <c r="AT104" s="107">
        <f t="shared" si="1"/>
        <v>0</v>
      </c>
      <c r="AU104" s="108">
        <f>'03.1 - EPS'!P125</f>
        <v>0</v>
      </c>
      <c r="AV104" s="107">
        <f>'03.1 - EPS'!J35</f>
        <v>0</v>
      </c>
      <c r="AW104" s="107">
        <f>'03.1 - EPS'!J36</f>
        <v>0</v>
      </c>
      <c r="AX104" s="107">
        <f>'03.1 - EPS'!J37</f>
        <v>0</v>
      </c>
      <c r="AY104" s="107">
        <f>'03.1 - EPS'!J38</f>
        <v>0</v>
      </c>
      <c r="AZ104" s="107">
        <f>'03.1 - EPS'!F35</f>
        <v>0</v>
      </c>
      <c r="BA104" s="107">
        <f>'03.1 - EPS'!F36</f>
        <v>0</v>
      </c>
      <c r="BB104" s="107">
        <f>'03.1 - EPS'!F37</f>
        <v>0</v>
      </c>
      <c r="BC104" s="107">
        <f>'03.1 - EPS'!F38</f>
        <v>0</v>
      </c>
      <c r="BD104" s="109">
        <f>'03.1 - EPS'!F39</f>
        <v>0</v>
      </c>
      <c r="BT104" s="110" t="s">
        <v>90</v>
      </c>
      <c r="BV104" s="110" t="s">
        <v>83</v>
      </c>
      <c r="BW104" s="110" t="s">
        <v>116</v>
      </c>
      <c r="BX104" s="110" t="s">
        <v>113</v>
      </c>
      <c r="CL104" s="110" t="s">
        <v>1</v>
      </c>
    </row>
    <row r="105" spans="1:90" s="4" customFormat="1" ht="16.5" customHeight="1">
      <c r="A105" s="103" t="s">
        <v>91</v>
      </c>
      <c r="B105" s="58"/>
      <c r="C105" s="104"/>
      <c r="D105" s="104"/>
      <c r="E105" s="277" t="s">
        <v>117</v>
      </c>
      <c r="F105" s="277"/>
      <c r="G105" s="277"/>
      <c r="H105" s="277"/>
      <c r="I105" s="277"/>
      <c r="J105" s="104"/>
      <c r="K105" s="277" t="s">
        <v>118</v>
      </c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301">
        <f>'03.2 - ER'!J32</f>
        <v>0</v>
      </c>
      <c r="AH105" s="302"/>
      <c r="AI105" s="302"/>
      <c r="AJ105" s="302"/>
      <c r="AK105" s="302"/>
      <c r="AL105" s="302"/>
      <c r="AM105" s="302"/>
      <c r="AN105" s="301">
        <f t="shared" si="0"/>
        <v>0</v>
      </c>
      <c r="AO105" s="302"/>
      <c r="AP105" s="302"/>
      <c r="AQ105" s="105" t="s">
        <v>94</v>
      </c>
      <c r="AR105" s="60"/>
      <c r="AS105" s="106">
        <v>0</v>
      </c>
      <c r="AT105" s="107">
        <f t="shared" si="1"/>
        <v>0</v>
      </c>
      <c r="AU105" s="108">
        <f>'03.2 - ER'!P125</f>
        <v>0</v>
      </c>
      <c r="AV105" s="107">
        <f>'03.2 - ER'!J35</f>
        <v>0</v>
      </c>
      <c r="AW105" s="107">
        <f>'03.2 - ER'!J36</f>
        <v>0</v>
      </c>
      <c r="AX105" s="107">
        <f>'03.2 - ER'!J37</f>
        <v>0</v>
      </c>
      <c r="AY105" s="107">
        <f>'03.2 - ER'!J38</f>
        <v>0</v>
      </c>
      <c r="AZ105" s="107">
        <f>'03.2 - ER'!F35</f>
        <v>0</v>
      </c>
      <c r="BA105" s="107">
        <f>'03.2 - ER'!F36</f>
        <v>0</v>
      </c>
      <c r="BB105" s="107">
        <f>'03.2 - ER'!F37</f>
        <v>0</v>
      </c>
      <c r="BC105" s="107">
        <f>'03.2 - ER'!F38</f>
        <v>0</v>
      </c>
      <c r="BD105" s="109">
        <f>'03.2 - ER'!F39</f>
        <v>0</v>
      </c>
      <c r="BT105" s="110" t="s">
        <v>90</v>
      </c>
      <c r="BV105" s="110" t="s">
        <v>83</v>
      </c>
      <c r="BW105" s="110" t="s">
        <v>119</v>
      </c>
      <c r="BX105" s="110" t="s">
        <v>113</v>
      </c>
      <c r="CL105" s="110" t="s">
        <v>1</v>
      </c>
    </row>
    <row r="106" spans="1:90" s="4" customFormat="1" ht="16.5" customHeight="1">
      <c r="A106" s="103" t="s">
        <v>91</v>
      </c>
      <c r="B106" s="58"/>
      <c r="C106" s="104"/>
      <c r="D106" s="104"/>
      <c r="E106" s="277" t="s">
        <v>120</v>
      </c>
      <c r="F106" s="277"/>
      <c r="G106" s="277"/>
      <c r="H106" s="277"/>
      <c r="I106" s="277"/>
      <c r="J106" s="104"/>
      <c r="K106" s="277" t="s">
        <v>121</v>
      </c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301">
        <f>'03.3 - SK CCTV'!J32</f>
        <v>0</v>
      </c>
      <c r="AH106" s="302"/>
      <c r="AI106" s="302"/>
      <c r="AJ106" s="302"/>
      <c r="AK106" s="302"/>
      <c r="AL106" s="302"/>
      <c r="AM106" s="302"/>
      <c r="AN106" s="301">
        <f t="shared" si="0"/>
        <v>0</v>
      </c>
      <c r="AO106" s="302"/>
      <c r="AP106" s="302"/>
      <c r="AQ106" s="105" t="s">
        <v>94</v>
      </c>
      <c r="AR106" s="60"/>
      <c r="AS106" s="106">
        <v>0</v>
      </c>
      <c r="AT106" s="107">
        <f t="shared" si="1"/>
        <v>0</v>
      </c>
      <c r="AU106" s="108">
        <f>'03.3 - SK CCTV'!P125</f>
        <v>0</v>
      </c>
      <c r="AV106" s="107">
        <f>'03.3 - SK CCTV'!J35</f>
        <v>0</v>
      </c>
      <c r="AW106" s="107">
        <f>'03.3 - SK CCTV'!J36</f>
        <v>0</v>
      </c>
      <c r="AX106" s="107">
        <f>'03.3 - SK CCTV'!J37</f>
        <v>0</v>
      </c>
      <c r="AY106" s="107">
        <f>'03.3 - SK CCTV'!J38</f>
        <v>0</v>
      </c>
      <c r="AZ106" s="107">
        <f>'03.3 - SK CCTV'!F35</f>
        <v>0</v>
      </c>
      <c r="BA106" s="107">
        <f>'03.3 - SK CCTV'!F36</f>
        <v>0</v>
      </c>
      <c r="BB106" s="107">
        <f>'03.3 - SK CCTV'!F37</f>
        <v>0</v>
      </c>
      <c r="BC106" s="107">
        <f>'03.3 - SK CCTV'!F38</f>
        <v>0</v>
      </c>
      <c r="BD106" s="109">
        <f>'03.3 - SK CCTV'!F39</f>
        <v>0</v>
      </c>
      <c r="BT106" s="110" t="s">
        <v>90</v>
      </c>
      <c r="BV106" s="110" t="s">
        <v>83</v>
      </c>
      <c r="BW106" s="110" t="s">
        <v>122</v>
      </c>
      <c r="BX106" s="110" t="s">
        <v>113</v>
      </c>
      <c r="CL106" s="110" t="s">
        <v>1</v>
      </c>
    </row>
    <row r="107" spans="1:90" s="4" customFormat="1" ht="16.5" customHeight="1">
      <c r="A107" s="103" t="s">
        <v>91</v>
      </c>
      <c r="B107" s="58"/>
      <c r="C107" s="104"/>
      <c r="D107" s="104"/>
      <c r="E107" s="277" t="s">
        <v>123</v>
      </c>
      <c r="F107" s="277"/>
      <c r="G107" s="277"/>
      <c r="H107" s="277"/>
      <c r="I107" s="277"/>
      <c r="J107" s="104"/>
      <c r="K107" s="277" t="s">
        <v>124</v>
      </c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301">
        <f>'03.4 - EZS'!J32</f>
        <v>0</v>
      </c>
      <c r="AH107" s="302"/>
      <c r="AI107" s="302"/>
      <c r="AJ107" s="302"/>
      <c r="AK107" s="302"/>
      <c r="AL107" s="302"/>
      <c r="AM107" s="302"/>
      <c r="AN107" s="301">
        <f t="shared" si="0"/>
        <v>0</v>
      </c>
      <c r="AO107" s="302"/>
      <c r="AP107" s="302"/>
      <c r="AQ107" s="105" t="s">
        <v>94</v>
      </c>
      <c r="AR107" s="60"/>
      <c r="AS107" s="106">
        <v>0</v>
      </c>
      <c r="AT107" s="107">
        <f t="shared" si="1"/>
        <v>0</v>
      </c>
      <c r="AU107" s="108">
        <f>'03.4 - EZS'!P124</f>
        <v>0</v>
      </c>
      <c r="AV107" s="107">
        <f>'03.4 - EZS'!J35</f>
        <v>0</v>
      </c>
      <c r="AW107" s="107">
        <f>'03.4 - EZS'!J36</f>
        <v>0</v>
      </c>
      <c r="AX107" s="107">
        <f>'03.4 - EZS'!J37</f>
        <v>0</v>
      </c>
      <c r="AY107" s="107">
        <f>'03.4 - EZS'!J38</f>
        <v>0</v>
      </c>
      <c r="AZ107" s="107">
        <f>'03.4 - EZS'!F35</f>
        <v>0</v>
      </c>
      <c r="BA107" s="107">
        <f>'03.4 - EZS'!F36</f>
        <v>0</v>
      </c>
      <c r="BB107" s="107">
        <f>'03.4 - EZS'!F37</f>
        <v>0</v>
      </c>
      <c r="BC107" s="107">
        <f>'03.4 - EZS'!F38</f>
        <v>0</v>
      </c>
      <c r="BD107" s="109">
        <f>'03.4 - EZS'!F39</f>
        <v>0</v>
      </c>
      <c r="BT107" s="110" t="s">
        <v>90</v>
      </c>
      <c r="BV107" s="110" t="s">
        <v>83</v>
      </c>
      <c r="BW107" s="110" t="s">
        <v>125</v>
      </c>
      <c r="BX107" s="110" t="s">
        <v>113</v>
      </c>
      <c r="CL107" s="110" t="s">
        <v>1</v>
      </c>
    </row>
    <row r="108" spans="1:90" s="4" customFormat="1" ht="16.5" customHeight="1">
      <c r="A108" s="103" t="s">
        <v>91</v>
      </c>
      <c r="B108" s="58"/>
      <c r="C108" s="104"/>
      <c r="D108" s="104"/>
      <c r="E108" s="277" t="s">
        <v>126</v>
      </c>
      <c r="F108" s="277"/>
      <c r="G108" s="277"/>
      <c r="H108" s="277"/>
      <c r="I108" s="277"/>
      <c r="J108" s="104"/>
      <c r="K108" s="277" t="s">
        <v>127</v>
      </c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301">
        <f>'03.5 - SLP EKV, JČ, DOZ, ...'!J32</f>
        <v>0</v>
      </c>
      <c r="AH108" s="302"/>
      <c r="AI108" s="302"/>
      <c r="AJ108" s="302"/>
      <c r="AK108" s="302"/>
      <c r="AL108" s="302"/>
      <c r="AM108" s="302"/>
      <c r="AN108" s="301">
        <f t="shared" si="0"/>
        <v>0</v>
      </c>
      <c r="AO108" s="302"/>
      <c r="AP108" s="302"/>
      <c r="AQ108" s="105" t="s">
        <v>94</v>
      </c>
      <c r="AR108" s="60"/>
      <c r="AS108" s="106">
        <v>0</v>
      </c>
      <c r="AT108" s="107">
        <f t="shared" si="1"/>
        <v>0</v>
      </c>
      <c r="AU108" s="108">
        <f>'03.5 - SLP EKV, JČ, DOZ, ...'!P124</f>
        <v>0</v>
      </c>
      <c r="AV108" s="107">
        <f>'03.5 - SLP EKV, JČ, DOZ, ...'!J35</f>
        <v>0</v>
      </c>
      <c r="AW108" s="107">
        <f>'03.5 - SLP EKV, JČ, DOZ, ...'!J36</f>
        <v>0</v>
      </c>
      <c r="AX108" s="107">
        <f>'03.5 - SLP EKV, JČ, DOZ, ...'!J37</f>
        <v>0</v>
      </c>
      <c r="AY108" s="107">
        <f>'03.5 - SLP EKV, JČ, DOZ, ...'!J38</f>
        <v>0</v>
      </c>
      <c r="AZ108" s="107">
        <f>'03.5 - SLP EKV, JČ, DOZ, ...'!F35</f>
        <v>0</v>
      </c>
      <c r="BA108" s="107">
        <f>'03.5 - SLP EKV, JČ, DOZ, ...'!F36</f>
        <v>0</v>
      </c>
      <c r="BB108" s="107">
        <f>'03.5 - SLP EKV, JČ, DOZ, ...'!F37</f>
        <v>0</v>
      </c>
      <c r="BC108" s="107">
        <f>'03.5 - SLP EKV, JČ, DOZ, ...'!F38</f>
        <v>0</v>
      </c>
      <c r="BD108" s="109">
        <f>'03.5 - SLP EKV, JČ, DOZ, ...'!F39</f>
        <v>0</v>
      </c>
      <c r="BT108" s="110" t="s">
        <v>90</v>
      </c>
      <c r="BV108" s="110" t="s">
        <v>83</v>
      </c>
      <c r="BW108" s="110" t="s">
        <v>128</v>
      </c>
      <c r="BX108" s="110" t="s">
        <v>113</v>
      </c>
      <c r="CL108" s="110" t="s">
        <v>1</v>
      </c>
    </row>
    <row r="109" spans="1:91" s="7" customFormat="1" ht="16.5" customHeight="1">
      <c r="A109" s="103" t="s">
        <v>91</v>
      </c>
      <c r="B109" s="93"/>
      <c r="C109" s="94"/>
      <c r="D109" s="276" t="s">
        <v>129</v>
      </c>
      <c r="E109" s="276"/>
      <c r="F109" s="276"/>
      <c r="G109" s="276"/>
      <c r="H109" s="276"/>
      <c r="I109" s="95"/>
      <c r="J109" s="276" t="s">
        <v>130</v>
      </c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309">
        <f>'04 - VRN'!J30</f>
        <v>0</v>
      </c>
      <c r="AH109" s="304"/>
      <c r="AI109" s="304"/>
      <c r="AJ109" s="304"/>
      <c r="AK109" s="304"/>
      <c r="AL109" s="304"/>
      <c r="AM109" s="304"/>
      <c r="AN109" s="309">
        <f t="shared" si="0"/>
        <v>0</v>
      </c>
      <c r="AO109" s="304"/>
      <c r="AP109" s="304"/>
      <c r="AQ109" s="96" t="s">
        <v>87</v>
      </c>
      <c r="AR109" s="97"/>
      <c r="AS109" s="111">
        <v>0</v>
      </c>
      <c r="AT109" s="112">
        <f t="shared" si="1"/>
        <v>0</v>
      </c>
      <c r="AU109" s="113">
        <f>'04 - VRN'!P117</f>
        <v>0</v>
      </c>
      <c r="AV109" s="112">
        <f>'04 - VRN'!J33</f>
        <v>0</v>
      </c>
      <c r="AW109" s="112">
        <f>'04 - VRN'!J34</f>
        <v>0</v>
      </c>
      <c r="AX109" s="112">
        <f>'04 - VRN'!J35</f>
        <v>0</v>
      </c>
      <c r="AY109" s="112">
        <f>'04 - VRN'!J36</f>
        <v>0</v>
      </c>
      <c r="AZ109" s="112">
        <f>'04 - VRN'!F33</f>
        <v>0</v>
      </c>
      <c r="BA109" s="112">
        <f>'04 - VRN'!F34</f>
        <v>0</v>
      </c>
      <c r="BB109" s="112">
        <f>'04 - VRN'!F35</f>
        <v>0</v>
      </c>
      <c r="BC109" s="112">
        <f>'04 - VRN'!F36</f>
        <v>0</v>
      </c>
      <c r="BD109" s="114">
        <f>'04 - VRN'!F37</f>
        <v>0</v>
      </c>
      <c r="BT109" s="102" t="s">
        <v>88</v>
      </c>
      <c r="BV109" s="102" t="s">
        <v>83</v>
      </c>
      <c r="BW109" s="102" t="s">
        <v>131</v>
      </c>
      <c r="BX109" s="102" t="s">
        <v>5</v>
      </c>
      <c r="CL109" s="102" t="s">
        <v>1</v>
      </c>
      <c r="CM109" s="102" t="s">
        <v>90</v>
      </c>
    </row>
    <row r="110" spans="1:57" s="2" customFormat="1" ht="30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9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39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</sheetData>
  <sheetProtection algorithmName="SHA-512" hashValue="p36I4xqf+0A2EUoOa8gPz/HObnOi1W1vC4kDE0KIdXlAOAOvOm0dI9DMHhW+LyptVMRq0MtdVYd6gXgPYvFOaw==" saltValue="Mrr0uEIk+aE2wryeJ9XK6yI7otfTx4ky5fDH8Hah1XiOGDMofe0egcRcTGt2rbMty0o1Fd/uZgx5rluNwHt63w==" spinCount="100000" sheet="1" objects="1" scenarios="1" formatColumns="0" formatRows="0"/>
  <mergeCells count="98">
    <mergeCell ref="AN108:AP108"/>
    <mergeCell ref="AG108:AM108"/>
    <mergeCell ref="AN109:AP109"/>
    <mergeCell ref="AG109:AM109"/>
    <mergeCell ref="AG94:AM94"/>
    <mergeCell ref="AN94:AP94"/>
    <mergeCell ref="AN105:AP105"/>
    <mergeCell ref="AG105:AM105"/>
    <mergeCell ref="AN106:AP106"/>
    <mergeCell ref="AG106:AM106"/>
    <mergeCell ref="AN107:AP107"/>
    <mergeCell ref="AG107:AM107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S89:AT91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D109:H109"/>
    <mergeCell ref="J109:AF109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E106:I106"/>
    <mergeCell ref="K106:AF106"/>
    <mergeCell ref="E107:I107"/>
    <mergeCell ref="K107:AF107"/>
    <mergeCell ref="E108:I108"/>
    <mergeCell ref="K108:AF108"/>
    <mergeCell ref="K104:AF104"/>
    <mergeCell ref="K102:AF102"/>
    <mergeCell ref="K97:AF97"/>
    <mergeCell ref="L85:AJ85"/>
    <mergeCell ref="E105:I105"/>
    <mergeCell ref="K105:AF105"/>
    <mergeCell ref="AG104:AM104"/>
    <mergeCell ref="E104:I104"/>
    <mergeCell ref="E97:I97"/>
    <mergeCell ref="E96:I96"/>
    <mergeCell ref="E102:I102"/>
    <mergeCell ref="E98:I98"/>
    <mergeCell ref="E100:I100"/>
    <mergeCell ref="C92:G92"/>
    <mergeCell ref="D103:H103"/>
    <mergeCell ref="D95:H95"/>
    <mergeCell ref="D99:H99"/>
    <mergeCell ref="E101:I101"/>
    <mergeCell ref="I92:AF92"/>
    <mergeCell ref="J95:AF95"/>
    <mergeCell ref="J103:AF103"/>
    <mergeCell ref="J99:AF99"/>
    <mergeCell ref="K100:AF100"/>
    <mergeCell ref="K96:AF96"/>
    <mergeCell ref="K101:AF101"/>
    <mergeCell ref="K98:AF98"/>
  </mergeCells>
  <hyperlinks>
    <hyperlink ref="A96" location="'01.1 - Bourané konstrukce'!C2" display="/"/>
    <hyperlink ref="A97" location="'01.2 - Nové konstrukce'!C2" display="/"/>
    <hyperlink ref="A98" location="'01.3 - Elektroinstalace'!C2" display="/"/>
    <hyperlink ref="A100" location="'02.1 - Bourané konstrukce'!C2" display="/"/>
    <hyperlink ref="A101" location="'02.2 - Nové konstrukce'!C2" display="/"/>
    <hyperlink ref="A102" location="'02.3 - Elektroinstalace'!C2" display="/"/>
    <hyperlink ref="A104" location="'03.1 - EPS'!C2" display="/"/>
    <hyperlink ref="A105" location="'03.2 - ER'!C2" display="/"/>
    <hyperlink ref="A106" location="'03.3 - SK CCTV'!C2" display="/"/>
    <hyperlink ref="A107" location="'03.4 - EZS'!C2" display="/"/>
    <hyperlink ref="A108" location="'03.5 - SLP EKV, JČ, DOZ, ...'!C2" display="/"/>
    <hyperlink ref="A109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122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818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941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ROUND((SUM(BE125:BE142)),2)</f>
        <v>0</v>
      </c>
      <c r="G35" s="34"/>
      <c r="H35" s="34"/>
      <c r="I35" s="130">
        <v>0.21</v>
      </c>
      <c r="J35" s="129">
        <f>ROUND(((SUM(BE125:BE142))*I35),2)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ROUND((SUM(BF125:BF142)),2)</f>
        <v>0</v>
      </c>
      <c r="G36" s="34"/>
      <c r="H36" s="34"/>
      <c r="I36" s="130">
        <v>0.15</v>
      </c>
      <c r="J36" s="129">
        <f>ROUND(((SUM(BF125:BF142))*I36),2)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ROUND((SUM(BG125:BG142)),2)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ROUND((SUM(BH125:BH142)),2)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ROUND((SUM(BI125:BI142)),2)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818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03.3 - SK CCTV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820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942</v>
      </c>
      <c r="E101" s="161"/>
      <c r="F101" s="161"/>
      <c r="G101" s="161"/>
      <c r="H101" s="161"/>
      <c r="I101" s="161"/>
      <c r="J101" s="162">
        <f>J130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943</v>
      </c>
      <c r="E102" s="161"/>
      <c r="F102" s="161"/>
      <c r="G102" s="161"/>
      <c r="H102" s="161"/>
      <c r="I102" s="161"/>
      <c r="J102" s="162">
        <f>J133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823</v>
      </c>
      <c r="E103" s="161"/>
      <c r="F103" s="161"/>
      <c r="G103" s="161"/>
      <c r="H103" s="161"/>
      <c r="I103" s="161"/>
      <c r="J103" s="162">
        <f>J136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6" t="str">
        <f>E7</f>
        <v>Rekonstrukce střech nad vstupní halou a studovnou</v>
      </c>
      <c r="F113" s="327"/>
      <c r="G113" s="327"/>
      <c r="H113" s="32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6" t="s">
        <v>818</v>
      </c>
      <c r="F115" s="328"/>
      <c r="G115" s="328"/>
      <c r="H115" s="328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135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9" t="str">
        <f>E11</f>
        <v>03.3 - SK CCTV</v>
      </c>
      <c r="F117" s="328"/>
      <c r="G117" s="328"/>
      <c r="H117" s="32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Hněvotínksá, Olomouc</v>
      </c>
      <c r="G119" s="36"/>
      <c r="H119" s="36"/>
      <c r="I119" s="29" t="s">
        <v>22</v>
      </c>
      <c r="J119" s="66">
        <f>IF(J14="","",J14)</f>
        <v>44930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E17</f>
        <v>Univerzita Palackého v Olomouci</v>
      </c>
      <c r="G121" s="36"/>
      <c r="H121" s="36"/>
      <c r="I121" s="29" t="s">
        <v>31</v>
      </c>
      <c r="J121" s="32" t="str">
        <f>E23</f>
        <v>Hexaplan International spol. s r.o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29</v>
      </c>
      <c r="D122" s="36"/>
      <c r="E122" s="36"/>
      <c r="F122" s="27" t="str">
        <f>IF(E20="","",E20)</f>
        <v>Vyplň údaj</v>
      </c>
      <c r="G122" s="36"/>
      <c r="H122" s="36"/>
      <c r="I122" s="29" t="s">
        <v>36</v>
      </c>
      <c r="J122" s="32" t="str">
        <f>E26</f>
        <v>STAGA stavební agentura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149</v>
      </c>
      <c r="D124" s="167" t="s">
        <v>66</v>
      </c>
      <c r="E124" s="167" t="s">
        <v>62</v>
      </c>
      <c r="F124" s="167" t="s">
        <v>63</v>
      </c>
      <c r="G124" s="167" t="s">
        <v>150</v>
      </c>
      <c r="H124" s="167" t="s">
        <v>151</v>
      </c>
      <c r="I124" s="167" t="s">
        <v>152</v>
      </c>
      <c r="J124" s="167" t="s">
        <v>139</v>
      </c>
      <c r="K124" s="168" t="s">
        <v>153</v>
      </c>
      <c r="L124" s="169"/>
      <c r="M124" s="75" t="s">
        <v>1</v>
      </c>
      <c r="N124" s="76" t="s">
        <v>45</v>
      </c>
      <c r="O124" s="76" t="s">
        <v>154</v>
      </c>
      <c r="P124" s="76" t="s">
        <v>155</v>
      </c>
      <c r="Q124" s="76" t="s">
        <v>156</v>
      </c>
      <c r="R124" s="76" t="s">
        <v>157</v>
      </c>
      <c r="S124" s="76" t="s">
        <v>158</v>
      </c>
      <c r="T124" s="77" t="s">
        <v>159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160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0</v>
      </c>
      <c r="S125" s="79"/>
      <c r="T125" s="17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80</v>
      </c>
      <c r="AU125" s="17" t="s">
        <v>141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80</v>
      </c>
      <c r="E126" s="178" t="s">
        <v>225</v>
      </c>
      <c r="F126" s="178" t="s">
        <v>226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P127+P130+P133+P136</f>
        <v>0</v>
      </c>
      <c r="Q126" s="183"/>
      <c r="R126" s="184">
        <f>R127+R130+R133+R136</f>
        <v>0</v>
      </c>
      <c r="S126" s="183"/>
      <c r="T126" s="185">
        <f>T127+T130+T133+T136</f>
        <v>0</v>
      </c>
      <c r="AR126" s="186" t="s">
        <v>171</v>
      </c>
      <c r="AT126" s="187" t="s">
        <v>80</v>
      </c>
      <c r="AU126" s="187" t="s">
        <v>81</v>
      </c>
      <c r="AY126" s="186" t="s">
        <v>163</v>
      </c>
      <c r="BK126" s="188">
        <f>BK127+BK130+BK133+BK136</f>
        <v>0</v>
      </c>
    </row>
    <row r="127" spans="2:63" s="12" customFormat="1" ht="22.9" customHeight="1">
      <c r="B127" s="175"/>
      <c r="C127" s="176"/>
      <c r="D127" s="177" t="s">
        <v>80</v>
      </c>
      <c r="E127" s="189" t="s">
        <v>581</v>
      </c>
      <c r="F127" s="189" t="s">
        <v>824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SUM(P128:P129)</f>
        <v>0</v>
      </c>
      <c r="Q127" s="183"/>
      <c r="R127" s="184">
        <f>SUM(R128:R129)</f>
        <v>0</v>
      </c>
      <c r="S127" s="183"/>
      <c r="T127" s="185">
        <f>SUM(T128:T129)</f>
        <v>0</v>
      </c>
      <c r="AR127" s="186" t="s">
        <v>171</v>
      </c>
      <c r="AT127" s="187" t="s">
        <v>80</v>
      </c>
      <c r="AU127" s="187" t="s">
        <v>88</v>
      </c>
      <c r="AY127" s="186" t="s">
        <v>163</v>
      </c>
      <c r="BK127" s="188">
        <f>SUM(BK128:BK129)</f>
        <v>0</v>
      </c>
    </row>
    <row r="128" spans="1:65" s="2" customFormat="1" ht="24.2" customHeight="1">
      <c r="A128" s="34"/>
      <c r="B128" s="35"/>
      <c r="C128" s="191" t="s">
        <v>88</v>
      </c>
      <c r="D128" s="191" t="s">
        <v>166</v>
      </c>
      <c r="E128" s="192" t="s">
        <v>840</v>
      </c>
      <c r="F128" s="193" t="s">
        <v>841</v>
      </c>
      <c r="G128" s="194" t="s">
        <v>230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231</v>
      </c>
      <c r="AT128" s="202" t="s">
        <v>166</v>
      </c>
      <c r="AU128" s="202" t="s">
        <v>90</v>
      </c>
      <c r="AY128" s="17" t="s">
        <v>163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88</v>
      </c>
      <c r="BK128" s="203">
        <f>ROUND(I128*H128,2)</f>
        <v>0</v>
      </c>
      <c r="BL128" s="17" t="s">
        <v>231</v>
      </c>
      <c r="BM128" s="202" t="s">
        <v>944</v>
      </c>
    </row>
    <row r="129" spans="1:65" s="2" customFormat="1" ht="16.5" customHeight="1">
      <c r="A129" s="34"/>
      <c r="B129" s="35"/>
      <c r="C129" s="191" t="s">
        <v>90</v>
      </c>
      <c r="D129" s="191" t="s">
        <v>166</v>
      </c>
      <c r="E129" s="192" t="s">
        <v>920</v>
      </c>
      <c r="F129" s="193" t="s">
        <v>921</v>
      </c>
      <c r="G129" s="194" t="s">
        <v>230</v>
      </c>
      <c r="H129" s="195">
        <v>1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231</v>
      </c>
      <c r="AT129" s="202" t="s">
        <v>166</v>
      </c>
      <c r="AU129" s="202" t="s">
        <v>90</v>
      </c>
      <c r="AY129" s="17" t="s">
        <v>163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231</v>
      </c>
      <c r="BM129" s="202" t="s">
        <v>945</v>
      </c>
    </row>
    <row r="130" spans="2:63" s="12" customFormat="1" ht="22.9" customHeight="1">
      <c r="B130" s="175"/>
      <c r="C130" s="176"/>
      <c r="D130" s="177" t="s">
        <v>80</v>
      </c>
      <c r="E130" s="189" t="s">
        <v>596</v>
      </c>
      <c r="F130" s="189" t="s">
        <v>946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SUM(P131:P132)</f>
        <v>0</v>
      </c>
      <c r="Q130" s="183"/>
      <c r="R130" s="184">
        <f>SUM(R131:R132)</f>
        <v>0</v>
      </c>
      <c r="S130" s="183"/>
      <c r="T130" s="185">
        <f>SUM(T131:T132)</f>
        <v>0</v>
      </c>
      <c r="AR130" s="186" t="s">
        <v>171</v>
      </c>
      <c r="AT130" s="187" t="s">
        <v>80</v>
      </c>
      <c r="AU130" s="187" t="s">
        <v>88</v>
      </c>
      <c r="AY130" s="186" t="s">
        <v>163</v>
      </c>
      <c r="BK130" s="188">
        <f>SUM(BK131:BK132)</f>
        <v>0</v>
      </c>
    </row>
    <row r="131" spans="1:65" s="2" customFormat="1" ht="24.2" customHeight="1">
      <c r="A131" s="34"/>
      <c r="B131" s="35"/>
      <c r="C131" s="191" t="s">
        <v>176</v>
      </c>
      <c r="D131" s="191" t="s">
        <v>166</v>
      </c>
      <c r="E131" s="192" t="s">
        <v>947</v>
      </c>
      <c r="F131" s="193" t="s">
        <v>948</v>
      </c>
      <c r="G131" s="194" t="s">
        <v>230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949</v>
      </c>
    </row>
    <row r="132" spans="1:65" s="2" customFormat="1" ht="24.2" customHeight="1">
      <c r="A132" s="34"/>
      <c r="B132" s="35"/>
      <c r="C132" s="191" t="s">
        <v>171</v>
      </c>
      <c r="D132" s="191" t="s">
        <v>166</v>
      </c>
      <c r="E132" s="192" t="s">
        <v>950</v>
      </c>
      <c r="F132" s="193" t="s">
        <v>951</v>
      </c>
      <c r="G132" s="194" t="s">
        <v>230</v>
      </c>
      <c r="H132" s="195">
        <v>1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231</v>
      </c>
      <c r="AT132" s="202" t="s">
        <v>166</v>
      </c>
      <c r="AU132" s="202" t="s">
        <v>90</v>
      </c>
      <c r="AY132" s="17" t="s">
        <v>163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231</v>
      </c>
      <c r="BM132" s="202" t="s">
        <v>952</v>
      </c>
    </row>
    <row r="133" spans="2:63" s="12" customFormat="1" ht="22.9" customHeight="1">
      <c r="B133" s="175"/>
      <c r="C133" s="176"/>
      <c r="D133" s="177" t="s">
        <v>80</v>
      </c>
      <c r="E133" s="189" t="s">
        <v>602</v>
      </c>
      <c r="F133" s="189" t="s">
        <v>953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171</v>
      </c>
      <c r="AT133" s="187" t="s">
        <v>80</v>
      </c>
      <c r="AU133" s="187" t="s">
        <v>88</v>
      </c>
      <c r="AY133" s="186" t="s">
        <v>163</v>
      </c>
      <c r="BK133" s="188">
        <f>SUM(BK134:BK135)</f>
        <v>0</v>
      </c>
    </row>
    <row r="134" spans="1:65" s="2" customFormat="1" ht="24.2" customHeight="1">
      <c r="A134" s="34"/>
      <c r="B134" s="35"/>
      <c r="C134" s="191" t="s">
        <v>183</v>
      </c>
      <c r="D134" s="191" t="s">
        <v>166</v>
      </c>
      <c r="E134" s="192" t="s">
        <v>954</v>
      </c>
      <c r="F134" s="193" t="s">
        <v>955</v>
      </c>
      <c r="G134" s="194" t="s">
        <v>230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231</v>
      </c>
      <c r="BM134" s="202" t="s">
        <v>956</v>
      </c>
    </row>
    <row r="135" spans="1:65" s="2" customFormat="1" ht="24.2" customHeight="1">
      <c r="A135" s="34"/>
      <c r="B135" s="35"/>
      <c r="C135" s="191" t="s">
        <v>187</v>
      </c>
      <c r="D135" s="191" t="s">
        <v>166</v>
      </c>
      <c r="E135" s="192" t="s">
        <v>950</v>
      </c>
      <c r="F135" s="193" t="s">
        <v>951</v>
      </c>
      <c r="G135" s="194" t="s">
        <v>230</v>
      </c>
      <c r="H135" s="195">
        <v>1</v>
      </c>
      <c r="I135" s="196"/>
      <c r="J135" s="197">
        <f>ROUND(I135*H135,2)</f>
        <v>0</v>
      </c>
      <c r="K135" s="193" t="s">
        <v>1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231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231</v>
      </c>
      <c r="BM135" s="202" t="s">
        <v>957</v>
      </c>
    </row>
    <row r="136" spans="2:63" s="12" customFormat="1" ht="22.9" customHeight="1">
      <c r="B136" s="175"/>
      <c r="C136" s="176"/>
      <c r="D136" s="177" t="s">
        <v>80</v>
      </c>
      <c r="E136" s="189" t="s">
        <v>607</v>
      </c>
      <c r="F136" s="189" t="s">
        <v>881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SUM(P137:P142)</f>
        <v>0</v>
      </c>
      <c r="Q136" s="183"/>
      <c r="R136" s="184">
        <f>SUM(R137:R142)</f>
        <v>0</v>
      </c>
      <c r="S136" s="183"/>
      <c r="T136" s="185">
        <f>SUM(T137:T142)</f>
        <v>0</v>
      </c>
      <c r="AR136" s="186" t="s">
        <v>171</v>
      </c>
      <c r="AT136" s="187" t="s">
        <v>80</v>
      </c>
      <c r="AU136" s="187" t="s">
        <v>88</v>
      </c>
      <c r="AY136" s="186" t="s">
        <v>163</v>
      </c>
      <c r="BK136" s="188">
        <f>SUM(BK137:BK142)</f>
        <v>0</v>
      </c>
    </row>
    <row r="137" spans="1:65" s="2" customFormat="1" ht="16.5" customHeight="1">
      <c r="A137" s="34"/>
      <c r="B137" s="35"/>
      <c r="C137" s="191" t="s">
        <v>193</v>
      </c>
      <c r="D137" s="191" t="s">
        <v>166</v>
      </c>
      <c r="E137" s="192" t="s">
        <v>888</v>
      </c>
      <c r="F137" s="193" t="s">
        <v>889</v>
      </c>
      <c r="G137" s="194" t="s">
        <v>600</v>
      </c>
      <c r="H137" s="195">
        <v>8</v>
      </c>
      <c r="I137" s="196"/>
      <c r="J137" s="197">
        <f aca="true" t="shared" si="0" ref="J137:J142"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 aca="true" t="shared" si="1" ref="P137:P142">O137*H137</f>
        <v>0</v>
      </c>
      <c r="Q137" s="200">
        <v>0</v>
      </c>
      <c r="R137" s="200">
        <f aca="true" t="shared" si="2" ref="R137:R142">Q137*H137</f>
        <v>0</v>
      </c>
      <c r="S137" s="200">
        <v>0</v>
      </c>
      <c r="T137" s="201">
        <f aca="true" t="shared" si="3" ref="T137:T142"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231</v>
      </c>
      <c r="AT137" s="202" t="s">
        <v>166</v>
      </c>
      <c r="AU137" s="202" t="s">
        <v>90</v>
      </c>
      <c r="AY137" s="17" t="s">
        <v>163</v>
      </c>
      <c r="BE137" s="203">
        <f aca="true" t="shared" si="4" ref="BE137:BE142">IF(N137="základní",J137,0)</f>
        <v>0</v>
      </c>
      <c r="BF137" s="203">
        <f aca="true" t="shared" si="5" ref="BF137:BF142">IF(N137="snížená",J137,0)</f>
        <v>0</v>
      </c>
      <c r="BG137" s="203">
        <f aca="true" t="shared" si="6" ref="BG137:BG142">IF(N137="zákl. přenesená",J137,0)</f>
        <v>0</v>
      </c>
      <c r="BH137" s="203">
        <f aca="true" t="shared" si="7" ref="BH137:BH142">IF(N137="sníž. přenesená",J137,0)</f>
        <v>0</v>
      </c>
      <c r="BI137" s="203">
        <f aca="true" t="shared" si="8" ref="BI137:BI142">IF(N137="nulová",J137,0)</f>
        <v>0</v>
      </c>
      <c r="BJ137" s="17" t="s">
        <v>88</v>
      </c>
      <c r="BK137" s="203">
        <f aca="true" t="shared" si="9" ref="BK137:BK142">ROUND(I137*H137,2)</f>
        <v>0</v>
      </c>
      <c r="BL137" s="17" t="s">
        <v>231</v>
      </c>
      <c r="BM137" s="202" t="s">
        <v>958</v>
      </c>
    </row>
    <row r="138" spans="1:65" s="2" customFormat="1" ht="16.5" customHeight="1">
      <c r="A138" s="34"/>
      <c r="B138" s="35"/>
      <c r="C138" s="191" t="s">
        <v>201</v>
      </c>
      <c r="D138" s="191" t="s">
        <v>166</v>
      </c>
      <c r="E138" s="192" t="s">
        <v>959</v>
      </c>
      <c r="F138" s="193" t="s">
        <v>960</v>
      </c>
      <c r="G138" s="194" t="s">
        <v>600</v>
      </c>
      <c r="H138" s="195">
        <v>8</v>
      </c>
      <c r="I138" s="196"/>
      <c r="J138" s="197">
        <f t="shared" si="0"/>
        <v>0</v>
      </c>
      <c r="K138" s="193" t="s">
        <v>1</v>
      </c>
      <c r="L138" s="39"/>
      <c r="M138" s="198" t="s">
        <v>1</v>
      </c>
      <c r="N138" s="199" t="s">
        <v>46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231</v>
      </c>
      <c r="AT138" s="202" t="s">
        <v>166</v>
      </c>
      <c r="AU138" s="202" t="s">
        <v>90</v>
      </c>
      <c r="AY138" s="17" t="s">
        <v>163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88</v>
      </c>
      <c r="BK138" s="203">
        <f t="shared" si="9"/>
        <v>0</v>
      </c>
      <c r="BL138" s="17" t="s">
        <v>231</v>
      </c>
      <c r="BM138" s="202" t="s">
        <v>961</v>
      </c>
    </row>
    <row r="139" spans="1:65" s="2" customFormat="1" ht="16.5" customHeight="1">
      <c r="A139" s="34"/>
      <c r="B139" s="35"/>
      <c r="C139" s="191" t="s">
        <v>212</v>
      </c>
      <c r="D139" s="191" t="s">
        <v>166</v>
      </c>
      <c r="E139" s="192" t="s">
        <v>962</v>
      </c>
      <c r="F139" s="193" t="s">
        <v>963</v>
      </c>
      <c r="G139" s="194" t="s">
        <v>935</v>
      </c>
      <c r="H139" s="195">
        <v>1</v>
      </c>
      <c r="I139" s="196"/>
      <c r="J139" s="197">
        <f t="shared" si="0"/>
        <v>0</v>
      </c>
      <c r="K139" s="193" t="s">
        <v>1</v>
      </c>
      <c r="L139" s="39"/>
      <c r="M139" s="198" t="s">
        <v>1</v>
      </c>
      <c r="N139" s="199" t="s">
        <v>46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231</v>
      </c>
      <c r="AT139" s="202" t="s">
        <v>166</v>
      </c>
      <c r="AU139" s="202" t="s">
        <v>90</v>
      </c>
      <c r="AY139" s="17" t="s">
        <v>163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88</v>
      </c>
      <c r="BK139" s="203">
        <f t="shared" si="9"/>
        <v>0</v>
      </c>
      <c r="BL139" s="17" t="s">
        <v>231</v>
      </c>
      <c r="BM139" s="202" t="s">
        <v>964</v>
      </c>
    </row>
    <row r="140" spans="1:65" s="2" customFormat="1" ht="24.2" customHeight="1">
      <c r="A140" s="34"/>
      <c r="B140" s="35"/>
      <c r="C140" s="191" t="s">
        <v>218</v>
      </c>
      <c r="D140" s="191" t="s">
        <v>166</v>
      </c>
      <c r="E140" s="192" t="s">
        <v>965</v>
      </c>
      <c r="F140" s="193" t="s">
        <v>966</v>
      </c>
      <c r="G140" s="194" t="s">
        <v>935</v>
      </c>
      <c r="H140" s="195">
        <v>2</v>
      </c>
      <c r="I140" s="196"/>
      <c r="J140" s="197">
        <f t="shared" si="0"/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231</v>
      </c>
      <c r="AT140" s="202" t="s">
        <v>166</v>
      </c>
      <c r="AU140" s="202" t="s">
        <v>90</v>
      </c>
      <c r="AY140" s="17" t="s">
        <v>163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88</v>
      </c>
      <c r="BK140" s="203">
        <f t="shared" si="9"/>
        <v>0</v>
      </c>
      <c r="BL140" s="17" t="s">
        <v>231</v>
      </c>
      <c r="BM140" s="202" t="s">
        <v>967</v>
      </c>
    </row>
    <row r="141" spans="1:65" s="2" customFormat="1" ht="21.75" customHeight="1">
      <c r="A141" s="34"/>
      <c r="B141" s="35"/>
      <c r="C141" s="191" t="s">
        <v>227</v>
      </c>
      <c r="D141" s="191" t="s">
        <v>166</v>
      </c>
      <c r="E141" s="192" t="s">
        <v>968</v>
      </c>
      <c r="F141" s="193" t="s">
        <v>907</v>
      </c>
      <c r="G141" s="194" t="s">
        <v>600</v>
      </c>
      <c r="H141" s="195">
        <v>4</v>
      </c>
      <c r="I141" s="196"/>
      <c r="J141" s="197">
        <f t="shared" si="0"/>
        <v>0</v>
      </c>
      <c r="K141" s="193" t="s">
        <v>1</v>
      </c>
      <c r="L141" s="39"/>
      <c r="M141" s="198" t="s">
        <v>1</v>
      </c>
      <c r="N141" s="199" t="s">
        <v>46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231</v>
      </c>
      <c r="AT141" s="202" t="s">
        <v>166</v>
      </c>
      <c r="AU141" s="202" t="s">
        <v>90</v>
      </c>
      <c r="AY141" s="17" t="s">
        <v>163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88</v>
      </c>
      <c r="BK141" s="203">
        <f t="shared" si="9"/>
        <v>0</v>
      </c>
      <c r="BL141" s="17" t="s">
        <v>231</v>
      </c>
      <c r="BM141" s="202" t="s">
        <v>969</v>
      </c>
    </row>
    <row r="142" spans="1:65" s="2" customFormat="1" ht="16.5" customHeight="1">
      <c r="A142" s="34"/>
      <c r="B142" s="35"/>
      <c r="C142" s="191" t="s">
        <v>296</v>
      </c>
      <c r="D142" s="191" t="s">
        <v>166</v>
      </c>
      <c r="E142" s="192" t="s">
        <v>970</v>
      </c>
      <c r="F142" s="193" t="s">
        <v>913</v>
      </c>
      <c r="G142" s="194" t="s">
        <v>230</v>
      </c>
      <c r="H142" s="195">
        <v>1</v>
      </c>
      <c r="I142" s="196"/>
      <c r="J142" s="197">
        <f t="shared" si="0"/>
        <v>0</v>
      </c>
      <c r="K142" s="193" t="s">
        <v>1</v>
      </c>
      <c r="L142" s="39"/>
      <c r="M142" s="237" t="s">
        <v>1</v>
      </c>
      <c r="N142" s="238" t="s">
        <v>46</v>
      </c>
      <c r="O142" s="239"/>
      <c r="P142" s="240">
        <f t="shared" si="1"/>
        <v>0</v>
      </c>
      <c r="Q142" s="240">
        <v>0</v>
      </c>
      <c r="R142" s="240">
        <f t="shared" si="2"/>
        <v>0</v>
      </c>
      <c r="S142" s="240">
        <v>0</v>
      </c>
      <c r="T142" s="24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231</v>
      </c>
      <c r="AT142" s="202" t="s">
        <v>166</v>
      </c>
      <c r="AU142" s="202" t="s">
        <v>90</v>
      </c>
      <c r="AY142" s="17" t="s">
        <v>163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88</v>
      </c>
      <c r="BK142" s="203">
        <f t="shared" si="9"/>
        <v>0</v>
      </c>
      <c r="BL142" s="17" t="s">
        <v>231</v>
      </c>
      <c r="BM142" s="202" t="s">
        <v>971</v>
      </c>
    </row>
    <row r="143" spans="1:31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t5hD8TXmQxnb7mX/mukXhbW9vcwSrIjwFv1HbzV5muc80t2gFIXzR/b+zW/0kZfNpKyoXmdxJU9aULIoZQu7dg==" saltValue="v6CQK1S9LquMQWgsTlsPgpRkAV2Y8yokK83rRqn1tgGRFkZ2i79jpkFJQdg01hx1he8dgeszHmhkye5jvjChew==" spinCount="100000" sheet="1" objects="1" scenarios="1" formatColumns="0" formatRows="0" autoFilter="0"/>
  <autoFilter ref="C124:K14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125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818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972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ROUND((SUM(BE124:BE137)),2)</f>
        <v>0</v>
      </c>
      <c r="G35" s="34"/>
      <c r="H35" s="34"/>
      <c r="I35" s="130">
        <v>0.21</v>
      </c>
      <c r="J35" s="129">
        <f>ROUND(((SUM(BE124:BE137))*I35),2)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ROUND((SUM(BF124:BF137)),2)</f>
        <v>0</v>
      </c>
      <c r="G36" s="34"/>
      <c r="H36" s="34"/>
      <c r="I36" s="130">
        <v>0.15</v>
      </c>
      <c r="J36" s="129">
        <f>ROUND(((SUM(BF124:BF137))*I36),2)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ROUND((SUM(BG124:BG137)),2)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ROUND((SUM(BH124:BH137)),2)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ROUND((SUM(BI124:BI137)),2)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818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03.4 - EZS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820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973</v>
      </c>
      <c r="E101" s="161"/>
      <c r="F101" s="161"/>
      <c r="G101" s="161"/>
      <c r="H101" s="161"/>
      <c r="I101" s="161"/>
      <c r="J101" s="162">
        <f>J129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974</v>
      </c>
      <c r="E102" s="161"/>
      <c r="F102" s="161"/>
      <c r="G102" s="161"/>
      <c r="H102" s="161"/>
      <c r="I102" s="161"/>
      <c r="J102" s="162">
        <f>J132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148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26" t="str">
        <f>E7</f>
        <v>Rekonstrukce střech nad vstupní halou a studovnou</v>
      </c>
      <c r="F112" s="327"/>
      <c r="G112" s="327"/>
      <c r="H112" s="32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26" t="s">
        <v>818</v>
      </c>
      <c r="F114" s="328"/>
      <c r="G114" s="328"/>
      <c r="H114" s="32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79" t="str">
        <f>E11</f>
        <v>03.4 - EZS</v>
      </c>
      <c r="F116" s="328"/>
      <c r="G116" s="328"/>
      <c r="H116" s="328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Hněvotínksá, Olomouc</v>
      </c>
      <c r="G118" s="36"/>
      <c r="H118" s="36"/>
      <c r="I118" s="29" t="s">
        <v>22</v>
      </c>
      <c r="J118" s="66">
        <f>IF(J14="","",J14)</f>
        <v>44930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Univerzita Palackého v Olomouci</v>
      </c>
      <c r="G120" s="36"/>
      <c r="H120" s="36"/>
      <c r="I120" s="29" t="s">
        <v>31</v>
      </c>
      <c r="J120" s="32" t="str">
        <f>E23</f>
        <v>Hexaplan International spol. s r.o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29</v>
      </c>
      <c r="D121" s="36"/>
      <c r="E121" s="36"/>
      <c r="F121" s="27" t="str">
        <f>IF(E20="","",E20)</f>
        <v>Vyplň údaj</v>
      </c>
      <c r="G121" s="36"/>
      <c r="H121" s="36"/>
      <c r="I121" s="29" t="s">
        <v>36</v>
      </c>
      <c r="J121" s="32" t="str">
        <f>E26</f>
        <v>STAGA stavební agentura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149</v>
      </c>
      <c r="D123" s="167" t="s">
        <v>66</v>
      </c>
      <c r="E123" s="167" t="s">
        <v>62</v>
      </c>
      <c r="F123" s="167" t="s">
        <v>63</v>
      </c>
      <c r="G123" s="167" t="s">
        <v>150</v>
      </c>
      <c r="H123" s="167" t="s">
        <v>151</v>
      </c>
      <c r="I123" s="167" t="s">
        <v>152</v>
      </c>
      <c r="J123" s="167" t="s">
        <v>139</v>
      </c>
      <c r="K123" s="168" t="s">
        <v>153</v>
      </c>
      <c r="L123" s="169"/>
      <c r="M123" s="75" t="s">
        <v>1</v>
      </c>
      <c r="N123" s="76" t="s">
        <v>45</v>
      </c>
      <c r="O123" s="76" t="s">
        <v>154</v>
      </c>
      <c r="P123" s="76" t="s">
        <v>155</v>
      </c>
      <c r="Q123" s="76" t="s">
        <v>156</v>
      </c>
      <c r="R123" s="76" t="s">
        <v>157</v>
      </c>
      <c r="S123" s="76" t="s">
        <v>158</v>
      </c>
      <c r="T123" s="77" t="s">
        <v>159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160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</f>
        <v>0</v>
      </c>
      <c r="Q124" s="79"/>
      <c r="R124" s="172">
        <f>R125</f>
        <v>0</v>
      </c>
      <c r="S124" s="79"/>
      <c r="T124" s="173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80</v>
      </c>
      <c r="AU124" s="17" t="s">
        <v>141</v>
      </c>
      <c r="BK124" s="174">
        <f>BK125</f>
        <v>0</v>
      </c>
    </row>
    <row r="125" spans="2:63" s="12" customFormat="1" ht="25.9" customHeight="1">
      <c r="B125" s="175"/>
      <c r="C125" s="176"/>
      <c r="D125" s="177" t="s">
        <v>80</v>
      </c>
      <c r="E125" s="178" t="s">
        <v>225</v>
      </c>
      <c r="F125" s="178" t="s">
        <v>226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P126+P129+P132</f>
        <v>0</v>
      </c>
      <c r="Q125" s="183"/>
      <c r="R125" s="184">
        <f>R126+R129+R132</f>
        <v>0</v>
      </c>
      <c r="S125" s="183"/>
      <c r="T125" s="185">
        <f>T126+T129+T132</f>
        <v>0</v>
      </c>
      <c r="AR125" s="186" t="s">
        <v>171</v>
      </c>
      <c r="AT125" s="187" t="s">
        <v>80</v>
      </c>
      <c r="AU125" s="187" t="s">
        <v>81</v>
      </c>
      <c r="AY125" s="186" t="s">
        <v>163</v>
      </c>
      <c r="BK125" s="188">
        <f>BK126+BK129+BK132</f>
        <v>0</v>
      </c>
    </row>
    <row r="126" spans="2:63" s="12" customFormat="1" ht="22.9" customHeight="1">
      <c r="B126" s="175"/>
      <c r="C126" s="176"/>
      <c r="D126" s="177" t="s">
        <v>80</v>
      </c>
      <c r="E126" s="189" t="s">
        <v>581</v>
      </c>
      <c r="F126" s="189" t="s">
        <v>824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171</v>
      </c>
      <c r="AT126" s="187" t="s">
        <v>80</v>
      </c>
      <c r="AU126" s="187" t="s">
        <v>88</v>
      </c>
      <c r="AY126" s="186" t="s">
        <v>163</v>
      </c>
      <c r="BK126" s="188">
        <f>SUM(BK127:BK128)</f>
        <v>0</v>
      </c>
    </row>
    <row r="127" spans="1:65" s="2" customFormat="1" ht="24.2" customHeight="1">
      <c r="A127" s="34"/>
      <c r="B127" s="35"/>
      <c r="C127" s="191" t="s">
        <v>88</v>
      </c>
      <c r="D127" s="191" t="s">
        <v>166</v>
      </c>
      <c r="E127" s="192" t="s">
        <v>840</v>
      </c>
      <c r="F127" s="193" t="s">
        <v>841</v>
      </c>
      <c r="G127" s="194" t="s">
        <v>230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46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231</v>
      </c>
      <c r="AT127" s="202" t="s">
        <v>166</v>
      </c>
      <c r="AU127" s="202" t="s">
        <v>90</v>
      </c>
      <c r="AY127" s="17" t="s">
        <v>163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88</v>
      </c>
      <c r="BK127" s="203">
        <f>ROUND(I127*H127,2)</f>
        <v>0</v>
      </c>
      <c r="BL127" s="17" t="s">
        <v>231</v>
      </c>
      <c r="BM127" s="202" t="s">
        <v>975</v>
      </c>
    </row>
    <row r="128" spans="1:65" s="2" customFormat="1" ht="16.5" customHeight="1">
      <c r="A128" s="34"/>
      <c r="B128" s="35"/>
      <c r="C128" s="191" t="s">
        <v>90</v>
      </c>
      <c r="D128" s="191" t="s">
        <v>166</v>
      </c>
      <c r="E128" s="192" t="s">
        <v>920</v>
      </c>
      <c r="F128" s="193" t="s">
        <v>921</v>
      </c>
      <c r="G128" s="194" t="s">
        <v>230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231</v>
      </c>
      <c r="AT128" s="202" t="s">
        <v>166</v>
      </c>
      <c r="AU128" s="202" t="s">
        <v>90</v>
      </c>
      <c r="AY128" s="17" t="s">
        <v>163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88</v>
      </c>
      <c r="BK128" s="203">
        <f>ROUND(I128*H128,2)</f>
        <v>0</v>
      </c>
      <c r="BL128" s="17" t="s">
        <v>231</v>
      </c>
      <c r="BM128" s="202" t="s">
        <v>976</v>
      </c>
    </row>
    <row r="129" spans="2:63" s="12" customFormat="1" ht="22.9" customHeight="1">
      <c r="B129" s="175"/>
      <c r="C129" s="176"/>
      <c r="D129" s="177" t="s">
        <v>80</v>
      </c>
      <c r="E129" s="189" t="s">
        <v>596</v>
      </c>
      <c r="F129" s="189" t="s">
        <v>977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SUM(P130:P131)</f>
        <v>0</v>
      </c>
      <c r="Q129" s="183"/>
      <c r="R129" s="184">
        <f>SUM(R130:R131)</f>
        <v>0</v>
      </c>
      <c r="S129" s="183"/>
      <c r="T129" s="185">
        <f>SUM(T130:T131)</f>
        <v>0</v>
      </c>
      <c r="AR129" s="186" t="s">
        <v>171</v>
      </c>
      <c r="AT129" s="187" t="s">
        <v>80</v>
      </c>
      <c r="AU129" s="187" t="s">
        <v>88</v>
      </c>
      <c r="AY129" s="186" t="s">
        <v>163</v>
      </c>
      <c r="BK129" s="188">
        <f>SUM(BK130:BK131)</f>
        <v>0</v>
      </c>
    </row>
    <row r="130" spans="1:65" s="2" customFormat="1" ht="24.2" customHeight="1">
      <c r="A130" s="34"/>
      <c r="B130" s="35"/>
      <c r="C130" s="191" t="s">
        <v>176</v>
      </c>
      <c r="D130" s="191" t="s">
        <v>166</v>
      </c>
      <c r="E130" s="192" t="s">
        <v>978</v>
      </c>
      <c r="F130" s="193" t="s">
        <v>979</v>
      </c>
      <c r="G130" s="194" t="s">
        <v>230</v>
      </c>
      <c r="H130" s="195">
        <v>1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46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231</v>
      </c>
      <c r="AT130" s="202" t="s">
        <v>166</v>
      </c>
      <c r="AU130" s="202" t="s">
        <v>90</v>
      </c>
      <c r="AY130" s="17" t="s">
        <v>163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88</v>
      </c>
      <c r="BK130" s="203">
        <f>ROUND(I130*H130,2)</f>
        <v>0</v>
      </c>
      <c r="BL130" s="17" t="s">
        <v>231</v>
      </c>
      <c r="BM130" s="202" t="s">
        <v>980</v>
      </c>
    </row>
    <row r="131" spans="1:65" s="2" customFormat="1" ht="24.2" customHeight="1">
      <c r="A131" s="34"/>
      <c r="B131" s="35"/>
      <c r="C131" s="191" t="s">
        <v>171</v>
      </c>
      <c r="D131" s="191" t="s">
        <v>166</v>
      </c>
      <c r="E131" s="192" t="s">
        <v>950</v>
      </c>
      <c r="F131" s="193" t="s">
        <v>951</v>
      </c>
      <c r="G131" s="194" t="s">
        <v>230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981</v>
      </c>
    </row>
    <row r="132" spans="2:63" s="12" customFormat="1" ht="22.9" customHeight="1">
      <c r="B132" s="175"/>
      <c r="C132" s="176"/>
      <c r="D132" s="177" t="s">
        <v>80</v>
      </c>
      <c r="E132" s="189" t="s">
        <v>602</v>
      </c>
      <c r="F132" s="189" t="s">
        <v>881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SUM(P133:P137)</f>
        <v>0</v>
      </c>
      <c r="Q132" s="183"/>
      <c r="R132" s="184">
        <f>SUM(R133:R137)</f>
        <v>0</v>
      </c>
      <c r="S132" s="183"/>
      <c r="T132" s="185">
        <f>SUM(T133:T137)</f>
        <v>0</v>
      </c>
      <c r="AR132" s="186" t="s">
        <v>171</v>
      </c>
      <c r="AT132" s="187" t="s">
        <v>80</v>
      </c>
      <c r="AU132" s="187" t="s">
        <v>88</v>
      </c>
      <c r="AY132" s="186" t="s">
        <v>163</v>
      </c>
      <c r="BK132" s="188">
        <f>SUM(BK133:BK137)</f>
        <v>0</v>
      </c>
    </row>
    <row r="133" spans="1:65" s="2" customFormat="1" ht="16.5" customHeight="1">
      <c r="A133" s="34"/>
      <c r="B133" s="35"/>
      <c r="C133" s="191" t="s">
        <v>183</v>
      </c>
      <c r="D133" s="191" t="s">
        <v>166</v>
      </c>
      <c r="E133" s="192" t="s">
        <v>888</v>
      </c>
      <c r="F133" s="193" t="s">
        <v>889</v>
      </c>
      <c r="G133" s="194" t="s">
        <v>600</v>
      </c>
      <c r="H133" s="195">
        <v>8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231</v>
      </c>
      <c r="BM133" s="202" t="s">
        <v>982</v>
      </c>
    </row>
    <row r="134" spans="1:65" s="2" customFormat="1" ht="16.5" customHeight="1">
      <c r="A134" s="34"/>
      <c r="B134" s="35"/>
      <c r="C134" s="191" t="s">
        <v>187</v>
      </c>
      <c r="D134" s="191" t="s">
        <v>166</v>
      </c>
      <c r="E134" s="192" t="s">
        <v>983</v>
      </c>
      <c r="F134" s="193" t="s">
        <v>984</v>
      </c>
      <c r="G134" s="194" t="s">
        <v>935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231</v>
      </c>
      <c r="BM134" s="202" t="s">
        <v>985</v>
      </c>
    </row>
    <row r="135" spans="1:65" s="2" customFormat="1" ht="24.2" customHeight="1">
      <c r="A135" s="34"/>
      <c r="B135" s="35"/>
      <c r="C135" s="191" t="s">
        <v>193</v>
      </c>
      <c r="D135" s="191" t="s">
        <v>166</v>
      </c>
      <c r="E135" s="192" t="s">
        <v>986</v>
      </c>
      <c r="F135" s="193" t="s">
        <v>987</v>
      </c>
      <c r="G135" s="194" t="s">
        <v>935</v>
      </c>
      <c r="H135" s="195">
        <v>2</v>
      </c>
      <c r="I135" s="196"/>
      <c r="J135" s="197">
        <f>ROUND(I135*H135,2)</f>
        <v>0</v>
      </c>
      <c r="K135" s="193" t="s">
        <v>1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231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231</v>
      </c>
      <c r="BM135" s="202" t="s">
        <v>988</v>
      </c>
    </row>
    <row r="136" spans="1:65" s="2" customFormat="1" ht="21.75" customHeight="1">
      <c r="A136" s="34"/>
      <c r="B136" s="35"/>
      <c r="C136" s="191" t="s">
        <v>201</v>
      </c>
      <c r="D136" s="191" t="s">
        <v>166</v>
      </c>
      <c r="E136" s="192" t="s">
        <v>968</v>
      </c>
      <c r="F136" s="193" t="s">
        <v>907</v>
      </c>
      <c r="G136" s="194" t="s">
        <v>600</v>
      </c>
      <c r="H136" s="195">
        <v>4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989</v>
      </c>
    </row>
    <row r="137" spans="1:65" s="2" customFormat="1" ht="16.5" customHeight="1">
      <c r="A137" s="34"/>
      <c r="B137" s="35"/>
      <c r="C137" s="191" t="s">
        <v>212</v>
      </c>
      <c r="D137" s="191" t="s">
        <v>166</v>
      </c>
      <c r="E137" s="192" t="s">
        <v>970</v>
      </c>
      <c r="F137" s="193" t="s">
        <v>913</v>
      </c>
      <c r="G137" s="194" t="s">
        <v>230</v>
      </c>
      <c r="H137" s="195">
        <v>1</v>
      </c>
      <c r="I137" s="196"/>
      <c r="J137" s="197">
        <f>ROUND(I137*H137,2)</f>
        <v>0</v>
      </c>
      <c r="K137" s="193" t="s">
        <v>1</v>
      </c>
      <c r="L137" s="39"/>
      <c r="M137" s="237" t="s">
        <v>1</v>
      </c>
      <c r="N137" s="238" t="s">
        <v>46</v>
      </c>
      <c r="O137" s="239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231</v>
      </c>
      <c r="AT137" s="202" t="s">
        <v>166</v>
      </c>
      <c r="AU137" s="202" t="s">
        <v>90</v>
      </c>
      <c r="AY137" s="17" t="s">
        <v>163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231</v>
      </c>
      <c r="BM137" s="202" t="s">
        <v>990</v>
      </c>
    </row>
    <row r="138" spans="1:31" s="2" customFormat="1" ht="6.95" customHeight="1">
      <c r="A138" s="34"/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39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 algorithmName="SHA-512" hashValue="qiM5WeN2h3Phk7hqYXBFQkx8G5nCiCt+LWA1e49W7kmjUNKU14RfZFlQ2fIffUMvQO+V0x6/46Sto/Ojk+l1VQ==" saltValue="6OHSuaAi/Lq3MNK48ZB26EZ8XAiN8xWu72zLe1iJBnDryGUTIEwE0y+yaHrwlOk9jmL9r+3IRBt2k1cQfvd2pQ==" spinCount="100000" sheet="1" objects="1" scenarios="1" formatColumns="0" formatRows="0" autoFilter="0"/>
  <autoFilter ref="C123:K13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128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818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991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ROUND((SUM(BE124:BE137)),2)</f>
        <v>0</v>
      </c>
      <c r="G35" s="34"/>
      <c r="H35" s="34"/>
      <c r="I35" s="130">
        <v>0.21</v>
      </c>
      <c r="J35" s="129">
        <f>ROUND(((SUM(BE124:BE137))*I35),2)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ROUND((SUM(BF124:BF137)),2)</f>
        <v>0</v>
      </c>
      <c r="G36" s="34"/>
      <c r="H36" s="34"/>
      <c r="I36" s="130">
        <v>0.15</v>
      </c>
      <c r="J36" s="129">
        <f>ROUND(((SUM(BF124:BF137))*I36),2)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ROUND((SUM(BG124:BG137)),2)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ROUND((SUM(BH124:BH137)),2)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ROUND((SUM(BI124:BI137)),2)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818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03.5 - SLP EKV, JČ, DOZ, SN, ZSP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820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992</v>
      </c>
      <c r="E101" s="161"/>
      <c r="F101" s="161"/>
      <c r="G101" s="161"/>
      <c r="H101" s="161"/>
      <c r="I101" s="161"/>
      <c r="J101" s="162">
        <f>J129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974</v>
      </c>
      <c r="E102" s="161"/>
      <c r="F102" s="161"/>
      <c r="G102" s="161"/>
      <c r="H102" s="161"/>
      <c r="I102" s="161"/>
      <c r="J102" s="162">
        <f>J132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148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26" t="str">
        <f>E7</f>
        <v>Rekonstrukce střech nad vstupní halou a studovnou</v>
      </c>
      <c r="F112" s="327"/>
      <c r="G112" s="327"/>
      <c r="H112" s="32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26" t="s">
        <v>818</v>
      </c>
      <c r="F114" s="328"/>
      <c r="G114" s="328"/>
      <c r="H114" s="32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79" t="str">
        <f>E11</f>
        <v>03.5 - SLP EKV, JČ, DOZ, SN, ZSP</v>
      </c>
      <c r="F116" s="328"/>
      <c r="G116" s="328"/>
      <c r="H116" s="328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Hněvotínksá, Olomouc</v>
      </c>
      <c r="G118" s="36"/>
      <c r="H118" s="36"/>
      <c r="I118" s="29" t="s">
        <v>22</v>
      </c>
      <c r="J118" s="66">
        <f>IF(J14="","",J14)</f>
        <v>44930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Univerzita Palackého v Olomouci</v>
      </c>
      <c r="G120" s="36"/>
      <c r="H120" s="36"/>
      <c r="I120" s="29" t="s">
        <v>31</v>
      </c>
      <c r="J120" s="32" t="str">
        <f>E23</f>
        <v>Hexaplan International spol. s r.o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29</v>
      </c>
      <c r="D121" s="36"/>
      <c r="E121" s="36"/>
      <c r="F121" s="27" t="str">
        <f>IF(E20="","",E20)</f>
        <v>Vyplň údaj</v>
      </c>
      <c r="G121" s="36"/>
      <c r="H121" s="36"/>
      <c r="I121" s="29" t="s">
        <v>36</v>
      </c>
      <c r="J121" s="32" t="str">
        <f>E26</f>
        <v>STAGA stavební agentura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149</v>
      </c>
      <c r="D123" s="167" t="s">
        <v>66</v>
      </c>
      <c r="E123" s="167" t="s">
        <v>62</v>
      </c>
      <c r="F123" s="167" t="s">
        <v>63</v>
      </c>
      <c r="G123" s="167" t="s">
        <v>150</v>
      </c>
      <c r="H123" s="167" t="s">
        <v>151</v>
      </c>
      <c r="I123" s="167" t="s">
        <v>152</v>
      </c>
      <c r="J123" s="167" t="s">
        <v>139</v>
      </c>
      <c r="K123" s="168" t="s">
        <v>153</v>
      </c>
      <c r="L123" s="169"/>
      <c r="M123" s="75" t="s">
        <v>1</v>
      </c>
      <c r="N123" s="76" t="s">
        <v>45</v>
      </c>
      <c r="O123" s="76" t="s">
        <v>154</v>
      </c>
      <c r="P123" s="76" t="s">
        <v>155</v>
      </c>
      <c r="Q123" s="76" t="s">
        <v>156</v>
      </c>
      <c r="R123" s="76" t="s">
        <v>157</v>
      </c>
      <c r="S123" s="76" t="s">
        <v>158</v>
      </c>
      <c r="T123" s="77" t="s">
        <v>159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160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</f>
        <v>0</v>
      </c>
      <c r="Q124" s="79"/>
      <c r="R124" s="172">
        <f>R125</f>
        <v>0</v>
      </c>
      <c r="S124" s="79"/>
      <c r="T124" s="173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80</v>
      </c>
      <c r="AU124" s="17" t="s">
        <v>141</v>
      </c>
      <c r="BK124" s="174">
        <f>BK125</f>
        <v>0</v>
      </c>
    </row>
    <row r="125" spans="2:63" s="12" customFormat="1" ht="25.9" customHeight="1">
      <c r="B125" s="175"/>
      <c r="C125" s="176"/>
      <c r="D125" s="177" t="s">
        <v>80</v>
      </c>
      <c r="E125" s="178" t="s">
        <v>225</v>
      </c>
      <c r="F125" s="178" t="s">
        <v>226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P126+P129+P132</f>
        <v>0</v>
      </c>
      <c r="Q125" s="183"/>
      <c r="R125" s="184">
        <f>R126+R129+R132</f>
        <v>0</v>
      </c>
      <c r="S125" s="183"/>
      <c r="T125" s="185">
        <f>T126+T129+T132</f>
        <v>0</v>
      </c>
      <c r="AR125" s="186" t="s">
        <v>171</v>
      </c>
      <c r="AT125" s="187" t="s">
        <v>80</v>
      </c>
      <c r="AU125" s="187" t="s">
        <v>81</v>
      </c>
      <c r="AY125" s="186" t="s">
        <v>163</v>
      </c>
      <c r="BK125" s="188">
        <f>BK126+BK129+BK132</f>
        <v>0</v>
      </c>
    </row>
    <row r="126" spans="2:63" s="12" customFormat="1" ht="22.9" customHeight="1">
      <c r="B126" s="175"/>
      <c r="C126" s="176"/>
      <c r="D126" s="177" t="s">
        <v>80</v>
      </c>
      <c r="E126" s="189" t="s">
        <v>581</v>
      </c>
      <c r="F126" s="189" t="s">
        <v>824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171</v>
      </c>
      <c r="AT126" s="187" t="s">
        <v>80</v>
      </c>
      <c r="AU126" s="187" t="s">
        <v>88</v>
      </c>
      <c r="AY126" s="186" t="s">
        <v>163</v>
      </c>
      <c r="BK126" s="188">
        <f>SUM(BK127:BK128)</f>
        <v>0</v>
      </c>
    </row>
    <row r="127" spans="1:65" s="2" customFormat="1" ht="24.2" customHeight="1">
      <c r="A127" s="34"/>
      <c r="B127" s="35"/>
      <c r="C127" s="191" t="s">
        <v>88</v>
      </c>
      <c r="D127" s="191" t="s">
        <v>166</v>
      </c>
      <c r="E127" s="192" t="s">
        <v>840</v>
      </c>
      <c r="F127" s="193" t="s">
        <v>841</v>
      </c>
      <c r="G127" s="194" t="s">
        <v>230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46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231</v>
      </c>
      <c r="AT127" s="202" t="s">
        <v>166</v>
      </c>
      <c r="AU127" s="202" t="s">
        <v>90</v>
      </c>
      <c r="AY127" s="17" t="s">
        <v>163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88</v>
      </c>
      <c r="BK127" s="203">
        <f>ROUND(I127*H127,2)</f>
        <v>0</v>
      </c>
      <c r="BL127" s="17" t="s">
        <v>231</v>
      </c>
      <c r="BM127" s="202" t="s">
        <v>993</v>
      </c>
    </row>
    <row r="128" spans="1:65" s="2" customFormat="1" ht="16.5" customHeight="1">
      <c r="A128" s="34"/>
      <c r="B128" s="35"/>
      <c r="C128" s="191" t="s">
        <v>90</v>
      </c>
      <c r="D128" s="191" t="s">
        <v>166</v>
      </c>
      <c r="E128" s="192" t="s">
        <v>994</v>
      </c>
      <c r="F128" s="193" t="s">
        <v>921</v>
      </c>
      <c r="G128" s="194" t="s">
        <v>230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231</v>
      </c>
      <c r="AT128" s="202" t="s">
        <v>166</v>
      </c>
      <c r="AU128" s="202" t="s">
        <v>90</v>
      </c>
      <c r="AY128" s="17" t="s">
        <v>163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88</v>
      </c>
      <c r="BK128" s="203">
        <f>ROUND(I128*H128,2)</f>
        <v>0</v>
      </c>
      <c r="BL128" s="17" t="s">
        <v>231</v>
      </c>
      <c r="BM128" s="202" t="s">
        <v>995</v>
      </c>
    </row>
    <row r="129" spans="2:63" s="12" customFormat="1" ht="22.9" customHeight="1">
      <c r="B129" s="175"/>
      <c r="C129" s="176"/>
      <c r="D129" s="177" t="s">
        <v>80</v>
      </c>
      <c r="E129" s="189" t="s">
        <v>596</v>
      </c>
      <c r="F129" s="189" t="s">
        <v>996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SUM(P130:P131)</f>
        <v>0</v>
      </c>
      <c r="Q129" s="183"/>
      <c r="R129" s="184">
        <f>SUM(R130:R131)</f>
        <v>0</v>
      </c>
      <c r="S129" s="183"/>
      <c r="T129" s="185">
        <f>SUM(T130:T131)</f>
        <v>0</v>
      </c>
      <c r="AR129" s="186" t="s">
        <v>171</v>
      </c>
      <c r="AT129" s="187" t="s">
        <v>80</v>
      </c>
      <c r="AU129" s="187" t="s">
        <v>88</v>
      </c>
      <c r="AY129" s="186" t="s">
        <v>163</v>
      </c>
      <c r="BK129" s="188">
        <f>SUM(BK130:BK131)</f>
        <v>0</v>
      </c>
    </row>
    <row r="130" spans="1:65" s="2" customFormat="1" ht="24.2" customHeight="1">
      <c r="A130" s="34"/>
      <c r="B130" s="35"/>
      <c r="C130" s="191" t="s">
        <v>176</v>
      </c>
      <c r="D130" s="191" t="s">
        <v>166</v>
      </c>
      <c r="E130" s="192" t="s">
        <v>997</v>
      </c>
      <c r="F130" s="193" t="s">
        <v>979</v>
      </c>
      <c r="G130" s="194" t="s">
        <v>230</v>
      </c>
      <c r="H130" s="195">
        <v>1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46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231</v>
      </c>
      <c r="AT130" s="202" t="s">
        <v>166</v>
      </c>
      <c r="AU130" s="202" t="s">
        <v>90</v>
      </c>
      <c r="AY130" s="17" t="s">
        <v>163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88</v>
      </c>
      <c r="BK130" s="203">
        <f>ROUND(I130*H130,2)</f>
        <v>0</v>
      </c>
      <c r="BL130" s="17" t="s">
        <v>231</v>
      </c>
      <c r="BM130" s="202" t="s">
        <v>998</v>
      </c>
    </row>
    <row r="131" spans="1:65" s="2" customFormat="1" ht="24.2" customHeight="1">
      <c r="A131" s="34"/>
      <c r="B131" s="35"/>
      <c r="C131" s="191" t="s">
        <v>171</v>
      </c>
      <c r="D131" s="191" t="s">
        <v>166</v>
      </c>
      <c r="E131" s="192" t="s">
        <v>999</v>
      </c>
      <c r="F131" s="193" t="s">
        <v>951</v>
      </c>
      <c r="G131" s="194" t="s">
        <v>230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1000</v>
      </c>
    </row>
    <row r="132" spans="2:63" s="12" customFormat="1" ht="22.9" customHeight="1">
      <c r="B132" s="175"/>
      <c r="C132" s="176"/>
      <c r="D132" s="177" t="s">
        <v>80</v>
      </c>
      <c r="E132" s="189" t="s">
        <v>602</v>
      </c>
      <c r="F132" s="189" t="s">
        <v>881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SUM(P133:P137)</f>
        <v>0</v>
      </c>
      <c r="Q132" s="183"/>
      <c r="R132" s="184">
        <f>SUM(R133:R137)</f>
        <v>0</v>
      </c>
      <c r="S132" s="183"/>
      <c r="T132" s="185">
        <f>SUM(T133:T137)</f>
        <v>0</v>
      </c>
      <c r="AR132" s="186" t="s">
        <v>171</v>
      </c>
      <c r="AT132" s="187" t="s">
        <v>80</v>
      </c>
      <c r="AU132" s="187" t="s">
        <v>88</v>
      </c>
      <c r="AY132" s="186" t="s">
        <v>163</v>
      </c>
      <c r="BK132" s="188">
        <f>SUM(BK133:BK137)</f>
        <v>0</v>
      </c>
    </row>
    <row r="133" spans="1:65" s="2" customFormat="1" ht="16.5" customHeight="1">
      <c r="A133" s="34"/>
      <c r="B133" s="35"/>
      <c r="C133" s="191" t="s">
        <v>183</v>
      </c>
      <c r="D133" s="191" t="s">
        <v>166</v>
      </c>
      <c r="E133" s="192" t="s">
        <v>888</v>
      </c>
      <c r="F133" s="193" t="s">
        <v>889</v>
      </c>
      <c r="G133" s="194" t="s">
        <v>600</v>
      </c>
      <c r="H133" s="195">
        <v>12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231</v>
      </c>
      <c r="BM133" s="202" t="s">
        <v>1001</v>
      </c>
    </row>
    <row r="134" spans="1:65" s="2" customFormat="1" ht="16.5" customHeight="1">
      <c r="A134" s="34"/>
      <c r="B134" s="35"/>
      <c r="C134" s="191" t="s">
        <v>187</v>
      </c>
      <c r="D134" s="191" t="s">
        <v>166</v>
      </c>
      <c r="E134" s="192" t="s">
        <v>1002</v>
      </c>
      <c r="F134" s="193" t="s">
        <v>1003</v>
      </c>
      <c r="G134" s="194" t="s">
        <v>935</v>
      </c>
      <c r="H134" s="195">
        <v>2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231</v>
      </c>
      <c r="BM134" s="202" t="s">
        <v>1004</v>
      </c>
    </row>
    <row r="135" spans="1:65" s="2" customFormat="1" ht="24.2" customHeight="1">
      <c r="A135" s="34"/>
      <c r="B135" s="35"/>
      <c r="C135" s="191" t="s">
        <v>193</v>
      </c>
      <c r="D135" s="191" t="s">
        <v>166</v>
      </c>
      <c r="E135" s="192" t="s">
        <v>986</v>
      </c>
      <c r="F135" s="193" t="s">
        <v>987</v>
      </c>
      <c r="G135" s="194" t="s">
        <v>935</v>
      </c>
      <c r="H135" s="195">
        <v>2</v>
      </c>
      <c r="I135" s="196"/>
      <c r="J135" s="197">
        <f>ROUND(I135*H135,2)</f>
        <v>0</v>
      </c>
      <c r="K135" s="193" t="s">
        <v>1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231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231</v>
      </c>
      <c r="BM135" s="202" t="s">
        <v>1005</v>
      </c>
    </row>
    <row r="136" spans="1:65" s="2" customFormat="1" ht="21.75" customHeight="1">
      <c r="A136" s="34"/>
      <c r="B136" s="35"/>
      <c r="C136" s="191" t="s">
        <v>201</v>
      </c>
      <c r="D136" s="191" t="s">
        <v>166</v>
      </c>
      <c r="E136" s="192" t="s">
        <v>968</v>
      </c>
      <c r="F136" s="193" t="s">
        <v>907</v>
      </c>
      <c r="G136" s="194" t="s">
        <v>600</v>
      </c>
      <c r="H136" s="195">
        <v>8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1006</v>
      </c>
    </row>
    <row r="137" spans="1:65" s="2" customFormat="1" ht="16.5" customHeight="1">
      <c r="A137" s="34"/>
      <c r="B137" s="35"/>
      <c r="C137" s="191" t="s">
        <v>212</v>
      </c>
      <c r="D137" s="191" t="s">
        <v>166</v>
      </c>
      <c r="E137" s="192" t="s">
        <v>939</v>
      </c>
      <c r="F137" s="193" t="s">
        <v>913</v>
      </c>
      <c r="G137" s="194" t="s">
        <v>230</v>
      </c>
      <c r="H137" s="195">
        <v>1</v>
      </c>
      <c r="I137" s="196"/>
      <c r="J137" s="197">
        <f>ROUND(I137*H137,2)</f>
        <v>0</v>
      </c>
      <c r="K137" s="193" t="s">
        <v>1</v>
      </c>
      <c r="L137" s="39"/>
      <c r="M137" s="237" t="s">
        <v>1</v>
      </c>
      <c r="N137" s="238" t="s">
        <v>46</v>
      </c>
      <c r="O137" s="239"/>
      <c r="P137" s="240">
        <f>O137*H137</f>
        <v>0</v>
      </c>
      <c r="Q137" s="240">
        <v>0</v>
      </c>
      <c r="R137" s="240">
        <f>Q137*H137</f>
        <v>0</v>
      </c>
      <c r="S137" s="240">
        <v>0</v>
      </c>
      <c r="T137" s="24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231</v>
      </c>
      <c r="AT137" s="202" t="s">
        <v>166</v>
      </c>
      <c r="AU137" s="202" t="s">
        <v>90</v>
      </c>
      <c r="AY137" s="17" t="s">
        <v>163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231</v>
      </c>
      <c r="BM137" s="202" t="s">
        <v>1007</v>
      </c>
    </row>
    <row r="138" spans="1:31" s="2" customFormat="1" ht="6.95" customHeight="1">
      <c r="A138" s="34"/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39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 algorithmName="SHA-512" hashValue="VAza0m2E9qYe6yPoYZBjL/iNDQIktW4jjtPEIUddC6l2kITZHbUuyXGqbk5NkPa9vTO5/G83sXBi43OF5Y89PQ==" saltValue="acm7Dcz9bWfB1bPFvawyhOIOOLcGwK1NU4GRxZT+Es7e2MB34yR8twz4yy9wnDmrIZl2acNZQYOFyESSfbAV5Q==" spinCount="100000" sheet="1" objects="1" scenarios="1" formatColumns="0" formatRows="0" autoFilter="0"/>
  <autoFilter ref="C123:K13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131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1008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44930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19" t="s">
        <v>27</v>
      </c>
      <c r="J15" s="110" t="s">
        <v>28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29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3" t="str">
        <f>'Rekapitulace stavby'!E14</f>
        <v>Vyplň údaj</v>
      </c>
      <c r="F18" s="324"/>
      <c r="G18" s="324"/>
      <c r="H18" s="324"/>
      <c r="I18" s="119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31</v>
      </c>
      <c r="E20" s="34"/>
      <c r="F20" s="34"/>
      <c r="G20" s="34"/>
      <c r="H20" s="34"/>
      <c r="I20" s="119" t="s">
        <v>24</v>
      </c>
      <c r="J20" s="110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33</v>
      </c>
      <c r="F21" s="34"/>
      <c r="G21" s="34"/>
      <c r="H21" s="34"/>
      <c r="I21" s="119" t="s">
        <v>27</v>
      </c>
      <c r="J21" s="110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36</v>
      </c>
      <c r="E23" s="34"/>
      <c r="F23" s="34"/>
      <c r="G23" s="34"/>
      <c r="H23" s="34"/>
      <c r="I23" s="119" t="s">
        <v>24</v>
      </c>
      <c r="J23" s="110" t="s">
        <v>37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9" t="s">
        <v>27</v>
      </c>
      <c r="J24" s="110" t="s">
        <v>39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40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25" t="s">
        <v>1</v>
      </c>
      <c r="F27" s="325"/>
      <c r="G27" s="325"/>
      <c r="H27" s="32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41</v>
      </c>
      <c r="E30" s="34"/>
      <c r="F30" s="34"/>
      <c r="G30" s="34"/>
      <c r="H30" s="34"/>
      <c r="I30" s="34"/>
      <c r="J30" s="126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43</v>
      </c>
      <c r="G32" s="34"/>
      <c r="H32" s="34"/>
      <c r="I32" s="127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45</v>
      </c>
      <c r="E33" s="119" t="s">
        <v>46</v>
      </c>
      <c r="F33" s="129">
        <f>ROUND((SUM(BE117:BE126)),2)</f>
        <v>0</v>
      </c>
      <c r="G33" s="34"/>
      <c r="H33" s="34"/>
      <c r="I33" s="130">
        <v>0.21</v>
      </c>
      <c r="J33" s="129">
        <f>ROUND(((SUM(BE117:BE126))*I33),2)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47</v>
      </c>
      <c r="F34" s="129">
        <f>ROUND((SUM(BF117:BF126)),2)</f>
        <v>0</v>
      </c>
      <c r="G34" s="34"/>
      <c r="H34" s="34"/>
      <c r="I34" s="130">
        <v>0.15</v>
      </c>
      <c r="J34" s="129">
        <f>ROUND(((SUM(BF117:BF126))*I34),2)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48</v>
      </c>
      <c r="F35" s="129">
        <f>ROUND((SUM(BG117:BG126)),2)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49</v>
      </c>
      <c r="F36" s="129">
        <f>ROUND((SUM(BH117:BH126)),2)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50</v>
      </c>
      <c r="F37" s="129">
        <f>ROUND((SUM(BI117:BI126)),2)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51</v>
      </c>
      <c r="E39" s="133"/>
      <c r="F39" s="133"/>
      <c r="G39" s="134" t="s">
        <v>52</v>
      </c>
      <c r="H39" s="135" t="s">
        <v>53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9" t="str">
        <f>E9</f>
        <v>04 - VRN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Hněvotínksá, Olomouc</v>
      </c>
      <c r="G89" s="36"/>
      <c r="H89" s="36"/>
      <c r="I89" s="29" t="s">
        <v>22</v>
      </c>
      <c r="J89" s="66">
        <f>IF(J12="","",J12)</f>
        <v>44930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Univerzita Palackého v Olomouci</v>
      </c>
      <c r="G91" s="36"/>
      <c r="H91" s="36"/>
      <c r="I91" s="29" t="s">
        <v>31</v>
      </c>
      <c r="J91" s="32" t="str">
        <f>E21</f>
        <v>Hexaplan International spol. s r.o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36</v>
      </c>
      <c r="J92" s="32" t="str">
        <f>E24</f>
        <v>STAGA stavební agentura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138</v>
      </c>
      <c r="D94" s="150"/>
      <c r="E94" s="150"/>
      <c r="F94" s="150"/>
      <c r="G94" s="150"/>
      <c r="H94" s="150"/>
      <c r="I94" s="150"/>
      <c r="J94" s="151" t="s">
        <v>139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140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141</v>
      </c>
    </row>
    <row r="97" spans="2:12" s="9" customFormat="1" ht="24.95" customHeight="1">
      <c r="B97" s="153"/>
      <c r="C97" s="154"/>
      <c r="D97" s="155" t="s">
        <v>1009</v>
      </c>
      <c r="E97" s="156"/>
      <c r="F97" s="156"/>
      <c r="G97" s="156"/>
      <c r="H97" s="156"/>
      <c r="I97" s="156"/>
      <c r="J97" s="157">
        <f>J118</f>
        <v>0</v>
      </c>
      <c r="K97" s="154"/>
      <c r="L97" s="158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148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26" t="str">
        <f>E7</f>
        <v>Rekonstrukce střech nad vstupní halou a studovnou</v>
      </c>
      <c r="F107" s="327"/>
      <c r="G107" s="327"/>
      <c r="H107" s="327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133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9" t="str">
        <f>E9</f>
        <v>04 - VRN</v>
      </c>
      <c r="F109" s="328"/>
      <c r="G109" s="328"/>
      <c r="H109" s="328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>Hněvotínksá, Olomouc</v>
      </c>
      <c r="G111" s="36"/>
      <c r="H111" s="36"/>
      <c r="I111" s="29" t="s">
        <v>22</v>
      </c>
      <c r="J111" s="66">
        <f>IF(J12="","",J12)</f>
        <v>44930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.7" customHeight="1">
      <c r="A113" s="34"/>
      <c r="B113" s="35"/>
      <c r="C113" s="29" t="s">
        <v>23</v>
      </c>
      <c r="D113" s="36"/>
      <c r="E113" s="36"/>
      <c r="F113" s="27" t="str">
        <f>E15</f>
        <v>Univerzita Palackého v Olomouci</v>
      </c>
      <c r="G113" s="36"/>
      <c r="H113" s="36"/>
      <c r="I113" s="29" t="s">
        <v>31</v>
      </c>
      <c r="J113" s="32" t="str">
        <f>E21</f>
        <v>Hexaplan International spol. s r.o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7" customHeight="1">
      <c r="A114" s="34"/>
      <c r="B114" s="35"/>
      <c r="C114" s="29" t="s">
        <v>29</v>
      </c>
      <c r="D114" s="36"/>
      <c r="E114" s="36"/>
      <c r="F114" s="27" t="str">
        <f>IF(E18="","",E18)</f>
        <v>Vyplň údaj</v>
      </c>
      <c r="G114" s="36"/>
      <c r="H114" s="36"/>
      <c r="I114" s="29" t="s">
        <v>36</v>
      </c>
      <c r="J114" s="32" t="str">
        <f>E24</f>
        <v>STAGA stavební agentura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64"/>
      <c r="B116" s="165"/>
      <c r="C116" s="166" t="s">
        <v>149</v>
      </c>
      <c r="D116" s="167" t="s">
        <v>66</v>
      </c>
      <c r="E116" s="167" t="s">
        <v>62</v>
      </c>
      <c r="F116" s="167" t="s">
        <v>63</v>
      </c>
      <c r="G116" s="167" t="s">
        <v>150</v>
      </c>
      <c r="H116" s="167" t="s">
        <v>151</v>
      </c>
      <c r="I116" s="167" t="s">
        <v>152</v>
      </c>
      <c r="J116" s="167" t="s">
        <v>139</v>
      </c>
      <c r="K116" s="168" t="s">
        <v>153</v>
      </c>
      <c r="L116" s="169"/>
      <c r="M116" s="75" t="s">
        <v>1</v>
      </c>
      <c r="N116" s="76" t="s">
        <v>45</v>
      </c>
      <c r="O116" s="76" t="s">
        <v>154</v>
      </c>
      <c r="P116" s="76" t="s">
        <v>155</v>
      </c>
      <c r="Q116" s="76" t="s">
        <v>156</v>
      </c>
      <c r="R116" s="76" t="s">
        <v>157</v>
      </c>
      <c r="S116" s="76" t="s">
        <v>158</v>
      </c>
      <c r="T116" s="77" t="s">
        <v>159</v>
      </c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</row>
    <row r="117" spans="1:63" s="2" customFormat="1" ht="22.9" customHeight="1">
      <c r="A117" s="34"/>
      <c r="B117" s="35"/>
      <c r="C117" s="82" t="s">
        <v>160</v>
      </c>
      <c r="D117" s="36"/>
      <c r="E117" s="36"/>
      <c r="F117" s="36"/>
      <c r="G117" s="36"/>
      <c r="H117" s="36"/>
      <c r="I117" s="36"/>
      <c r="J117" s="170">
        <f>BK117</f>
        <v>0</v>
      </c>
      <c r="K117" s="36"/>
      <c r="L117" s="39"/>
      <c r="M117" s="78"/>
      <c r="N117" s="171"/>
      <c r="O117" s="79"/>
      <c r="P117" s="172">
        <f>P118</f>
        <v>0</v>
      </c>
      <c r="Q117" s="79"/>
      <c r="R117" s="172">
        <f>R118</f>
        <v>0</v>
      </c>
      <c r="S117" s="79"/>
      <c r="T117" s="173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80</v>
      </c>
      <c r="AU117" s="17" t="s">
        <v>141</v>
      </c>
      <c r="BK117" s="174">
        <f>BK118</f>
        <v>0</v>
      </c>
    </row>
    <row r="118" spans="2:63" s="12" customFormat="1" ht="25.9" customHeight="1">
      <c r="B118" s="175"/>
      <c r="C118" s="176"/>
      <c r="D118" s="177" t="s">
        <v>80</v>
      </c>
      <c r="E118" s="178" t="s">
        <v>130</v>
      </c>
      <c r="F118" s="178" t="s">
        <v>1010</v>
      </c>
      <c r="G118" s="176"/>
      <c r="H118" s="176"/>
      <c r="I118" s="179"/>
      <c r="J118" s="180">
        <f>BK118</f>
        <v>0</v>
      </c>
      <c r="K118" s="176"/>
      <c r="L118" s="181"/>
      <c r="M118" s="182"/>
      <c r="N118" s="183"/>
      <c r="O118" s="183"/>
      <c r="P118" s="184">
        <f>SUM(P119:P126)</f>
        <v>0</v>
      </c>
      <c r="Q118" s="183"/>
      <c r="R118" s="184">
        <f>SUM(R119:R126)</f>
        <v>0</v>
      </c>
      <c r="S118" s="183"/>
      <c r="T118" s="185">
        <f>SUM(T119:T126)</f>
        <v>0</v>
      </c>
      <c r="AR118" s="186" t="s">
        <v>183</v>
      </c>
      <c r="AT118" s="187" t="s">
        <v>80</v>
      </c>
      <c r="AU118" s="187" t="s">
        <v>81</v>
      </c>
      <c r="AY118" s="186" t="s">
        <v>163</v>
      </c>
      <c r="BK118" s="188">
        <f>SUM(BK119:BK126)</f>
        <v>0</v>
      </c>
    </row>
    <row r="119" spans="1:65" s="2" customFormat="1" ht="16.5" customHeight="1">
      <c r="A119" s="34"/>
      <c r="B119" s="35"/>
      <c r="C119" s="191" t="s">
        <v>88</v>
      </c>
      <c r="D119" s="191" t="s">
        <v>166</v>
      </c>
      <c r="E119" s="192" t="s">
        <v>1011</v>
      </c>
      <c r="F119" s="193" t="s">
        <v>1012</v>
      </c>
      <c r="G119" s="194" t="s">
        <v>230</v>
      </c>
      <c r="H119" s="195">
        <v>1</v>
      </c>
      <c r="I119" s="196"/>
      <c r="J119" s="197">
        <f>ROUND(I119*H119,2)</f>
        <v>0</v>
      </c>
      <c r="K119" s="193" t="s">
        <v>1</v>
      </c>
      <c r="L119" s="39"/>
      <c r="M119" s="198" t="s">
        <v>1</v>
      </c>
      <c r="N119" s="199" t="s">
        <v>46</v>
      </c>
      <c r="O119" s="7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2" t="s">
        <v>171</v>
      </c>
      <c r="AT119" s="202" t="s">
        <v>166</v>
      </c>
      <c r="AU119" s="202" t="s">
        <v>88</v>
      </c>
      <c r="AY119" s="17" t="s">
        <v>163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88</v>
      </c>
      <c r="BK119" s="203">
        <f>ROUND(I119*H119,2)</f>
        <v>0</v>
      </c>
      <c r="BL119" s="17" t="s">
        <v>171</v>
      </c>
      <c r="BM119" s="202" t="s">
        <v>1013</v>
      </c>
    </row>
    <row r="120" spans="1:47" s="2" customFormat="1" ht="19.5">
      <c r="A120" s="34"/>
      <c r="B120" s="35"/>
      <c r="C120" s="36"/>
      <c r="D120" s="206" t="s">
        <v>1014</v>
      </c>
      <c r="E120" s="36"/>
      <c r="F120" s="253" t="s">
        <v>1015</v>
      </c>
      <c r="G120" s="36"/>
      <c r="H120" s="36"/>
      <c r="I120" s="254"/>
      <c r="J120" s="36"/>
      <c r="K120" s="36"/>
      <c r="L120" s="39"/>
      <c r="M120" s="255"/>
      <c r="N120" s="256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1014</v>
      </c>
      <c r="AU120" s="17" t="s">
        <v>88</v>
      </c>
    </row>
    <row r="121" spans="1:65" s="2" customFormat="1" ht="16.5" customHeight="1">
      <c r="A121" s="34"/>
      <c r="B121" s="35"/>
      <c r="C121" s="191" t="s">
        <v>90</v>
      </c>
      <c r="D121" s="191" t="s">
        <v>166</v>
      </c>
      <c r="E121" s="192" t="s">
        <v>1016</v>
      </c>
      <c r="F121" s="193" t="s">
        <v>1017</v>
      </c>
      <c r="G121" s="194" t="s">
        <v>230</v>
      </c>
      <c r="H121" s="195">
        <v>1</v>
      </c>
      <c r="I121" s="196"/>
      <c r="J121" s="197">
        <f>ROUND(I121*H121,2)</f>
        <v>0</v>
      </c>
      <c r="K121" s="193" t="s">
        <v>1</v>
      </c>
      <c r="L121" s="39"/>
      <c r="M121" s="198" t="s">
        <v>1</v>
      </c>
      <c r="N121" s="199" t="s">
        <v>46</v>
      </c>
      <c r="O121" s="7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171</v>
      </c>
      <c r="AT121" s="202" t="s">
        <v>166</v>
      </c>
      <c r="AU121" s="202" t="s">
        <v>88</v>
      </c>
      <c r="AY121" s="17" t="s">
        <v>163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7" t="s">
        <v>88</v>
      </c>
      <c r="BK121" s="203">
        <f>ROUND(I121*H121,2)</f>
        <v>0</v>
      </c>
      <c r="BL121" s="17" t="s">
        <v>171</v>
      </c>
      <c r="BM121" s="202" t="s">
        <v>1018</v>
      </c>
    </row>
    <row r="122" spans="1:47" s="2" customFormat="1" ht="19.5">
      <c r="A122" s="34"/>
      <c r="B122" s="35"/>
      <c r="C122" s="36"/>
      <c r="D122" s="206" t="s">
        <v>1014</v>
      </c>
      <c r="E122" s="36"/>
      <c r="F122" s="253" t="s">
        <v>1019</v>
      </c>
      <c r="G122" s="36"/>
      <c r="H122" s="36"/>
      <c r="I122" s="254"/>
      <c r="J122" s="36"/>
      <c r="K122" s="36"/>
      <c r="L122" s="39"/>
      <c r="M122" s="255"/>
      <c r="N122" s="25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1014</v>
      </c>
      <c r="AU122" s="17" t="s">
        <v>88</v>
      </c>
    </row>
    <row r="123" spans="1:65" s="2" customFormat="1" ht="16.5" customHeight="1">
      <c r="A123" s="34"/>
      <c r="B123" s="35"/>
      <c r="C123" s="191" t="s">
        <v>176</v>
      </c>
      <c r="D123" s="191" t="s">
        <v>166</v>
      </c>
      <c r="E123" s="192" t="s">
        <v>1020</v>
      </c>
      <c r="F123" s="193" t="s">
        <v>1021</v>
      </c>
      <c r="G123" s="194" t="s">
        <v>230</v>
      </c>
      <c r="H123" s="195">
        <v>1</v>
      </c>
      <c r="I123" s="196"/>
      <c r="J123" s="197">
        <f>ROUND(I123*H123,2)</f>
        <v>0</v>
      </c>
      <c r="K123" s="193" t="s">
        <v>1</v>
      </c>
      <c r="L123" s="39"/>
      <c r="M123" s="198" t="s">
        <v>1</v>
      </c>
      <c r="N123" s="199" t="s">
        <v>46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171</v>
      </c>
      <c r="AT123" s="202" t="s">
        <v>166</v>
      </c>
      <c r="AU123" s="202" t="s">
        <v>88</v>
      </c>
      <c r="AY123" s="17" t="s">
        <v>163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88</v>
      </c>
      <c r="BK123" s="203">
        <f>ROUND(I123*H123,2)</f>
        <v>0</v>
      </c>
      <c r="BL123" s="17" t="s">
        <v>171</v>
      </c>
      <c r="BM123" s="202" t="s">
        <v>1022</v>
      </c>
    </row>
    <row r="124" spans="1:47" s="2" customFormat="1" ht="19.5">
      <c r="A124" s="34"/>
      <c r="B124" s="35"/>
      <c r="C124" s="36"/>
      <c r="D124" s="206" t="s">
        <v>1014</v>
      </c>
      <c r="E124" s="36"/>
      <c r="F124" s="253" t="s">
        <v>1023</v>
      </c>
      <c r="G124" s="36"/>
      <c r="H124" s="36"/>
      <c r="I124" s="254"/>
      <c r="J124" s="36"/>
      <c r="K124" s="36"/>
      <c r="L124" s="39"/>
      <c r="M124" s="255"/>
      <c r="N124" s="256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1014</v>
      </c>
      <c r="AU124" s="17" t="s">
        <v>88</v>
      </c>
    </row>
    <row r="125" spans="1:65" s="2" customFormat="1" ht="16.5" customHeight="1">
      <c r="A125" s="34"/>
      <c r="B125" s="35"/>
      <c r="C125" s="191" t="s">
        <v>171</v>
      </c>
      <c r="D125" s="191" t="s">
        <v>166</v>
      </c>
      <c r="E125" s="192" t="s">
        <v>1024</v>
      </c>
      <c r="F125" s="193" t="s">
        <v>1025</v>
      </c>
      <c r="G125" s="194" t="s">
        <v>230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171</v>
      </c>
      <c r="AT125" s="202" t="s">
        <v>166</v>
      </c>
      <c r="AU125" s="202" t="s">
        <v>88</v>
      </c>
      <c r="AY125" s="17" t="s">
        <v>163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171</v>
      </c>
      <c r="BM125" s="202" t="s">
        <v>1026</v>
      </c>
    </row>
    <row r="126" spans="1:47" s="2" customFormat="1" ht="19.5">
      <c r="A126" s="34"/>
      <c r="B126" s="35"/>
      <c r="C126" s="36"/>
      <c r="D126" s="206" t="s">
        <v>1014</v>
      </c>
      <c r="E126" s="36"/>
      <c r="F126" s="253" t="s">
        <v>1027</v>
      </c>
      <c r="G126" s="36"/>
      <c r="H126" s="36"/>
      <c r="I126" s="254"/>
      <c r="J126" s="36"/>
      <c r="K126" s="36"/>
      <c r="L126" s="39"/>
      <c r="M126" s="257"/>
      <c r="N126" s="258"/>
      <c r="O126" s="239"/>
      <c r="P126" s="239"/>
      <c r="Q126" s="239"/>
      <c r="R126" s="239"/>
      <c r="S126" s="239"/>
      <c r="T126" s="259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1014</v>
      </c>
      <c r="AU126" s="17" t="s">
        <v>88</v>
      </c>
    </row>
    <row r="127" spans="1:31" s="2" customFormat="1" ht="6.95" customHeight="1">
      <c r="A127" s="34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VpbOfWPORrEdpmhARNHdHhhm7he4unU4qTsPDqEfSICBoiA1qKdIQiiLBIeLqUYWT+Ersbg1aIJFMcIFWYrIOg==" saltValue="Ozd5tuclx9Oui2fUeUPvrOkNVE7XchXnHxKNZZx+ymB9ZXAuq14wjc/L0+WtwTWfuaLflhmCMyGT/saRxaxmIw==" spinCount="100000" sheet="1" objects="1" scenarios="1" formatColumns="0" formatRows="0" autoFilter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3:H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5"/>
      <c r="C3" s="116"/>
      <c r="D3" s="116"/>
      <c r="E3" s="116"/>
      <c r="F3" s="116"/>
      <c r="G3" s="116"/>
      <c r="H3" s="20"/>
    </row>
    <row r="4" spans="2:8" s="1" customFormat="1" ht="24.95" customHeight="1">
      <c r="B4" s="20"/>
      <c r="C4" s="117" t="s">
        <v>1028</v>
      </c>
      <c r="H4" s="20"/>
    </row>
    <row r="5" spans="2:8" s="1" customFormat="1" ht="12" customHeight="1">
      <c r="B5" s="20"/>
      <c r="C5" s="260" t="s">
        <v>13</v>
      </c>
      <c r="D5" s="325" t="s">
        <v>14</v>
      </c>
      <c r="E5" s="300"/>
      <c r="F5" s="300"/>
      <c r="H5" s="20"/>
    </row>
    <row r="6" spans="2:8" s="1" customFormat="1" ht="36.95" customHeight="1">
      <c r="B6" s="20"/>
      <c r="C6" s="261" t="s">
        <v>16</v>
      </c>
      <c r="D6" s="329" t="s">
        <v>17</v>
      </c>
      <c r="E6" s="300"/>
      <c r="F6" s="300"/>
      <c r="H6" s="20"/>
    </row>
    <row r="7" spans="2:8" s="1" customFormat="1" ht="16.5" customHeight="1">
      <c r="B7" s="20"/>
      <c r="C7" s="119" t="s">
        <v>22</v>
      </c>
      <c r="D7" s="120">
        <f>'Rekapitulace stavby'!AN8</f>
        <v>44930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4"/>
      <c r="B9" s="262"/>
      <c r="C9" s="263" t="s">
        <v>62</v>
      </c>
      <c r="D9" s="264" t="s">
        <v>63</v>
      </c>
      <c r="E9" s="264" t="s">
        <v>150</v>
      </c>
      <c r="F9" s="265" t="s">
        <v>1029</v>
      </c>
      <c r="G9" s="164"/>
      <c r="H9" s="262"/>
    </row>
    <row r="10" spans="1:8" s="2" customFormat="1" ht="26.45" customHeight="1">
      <c r="A10" s="34"/>
      <c r="B10" s="39"/>
      <c r="C10" s="266" t="s">
        <v>1030</v>
      </c>
      <c r="D10" s="266" t="s">
        <v>97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7" t="s">
        <v>233</v>
      </c>
      <c r="D11" s="268" t="s">
        <v>1</v>
      </c>
      <c r="E11" s="269" t="s">
        <v>1</v>
      </c>
      <c r="F11" s="270">
        <v>198.81</v>
      </c>
      <c r="G11" s="34"/>
      <c r="H11" s="39"/>
    </row>
    <row r="12" spans="1:8" s="2" customFormat="1" ht="16.9" customHeight="1">
      <c r="A12" s="34"/>
      <c r="B12" s="39"/>
      <c r="C12" s="271" t="s">
        <v>1</v>
      </c>
      <c r="D12" s="271" t="s">
        <v>294</v>
      </c>
      <c r="E12" s="17" t="s">
        <v>1</v>
      </c>
      <c r="F12" s="272">
        <v>0</v>
      </c>
      <c r="G12" s="34"/>
      <c r="H12" s="39"/>
    </row>
    <row r="13" spans="1:8" s="2" customFormat="1" ht="16.9" customHeight="1">
      <c r="A13" s="34"/>
      <c r="B13" s="39"/>
      <c r="C13" s="271" t="s">
        <v>1</v>
      </c>
      <c r="D13" s="271" t="s">
        <v>261</v>
      </c>
      <c r="E13" s="17" t="s">
        <v>1</v>
      </c>
      <c r="F13" s="272">
        <v>0</v>
      </c>
      <c r="G13" s="34"/>
      <c r="H13" s="39"/>
    </row>
    <row r="14" spans="1:8" s="2" customFormat="1" ht="16.9" customHeight="1">
      <c r="A14" s="34"/>
      <c r="B14" s="39"/>
      <c r="C14" s="271" t="s">
        <v>1</v>
      </c>
      <c r="D14" s="271" t="s">
        <v>295</v>
      </c>
      <c r="E14" s="17" t="s">
        <v>1</v>
      </c>
      <c r="F14" s="272">
        <v>198.81</v>
      </c>
      <c r="G14" s="34"/>
      <c r="H14" s="39"/>
    </row>
    <row r="15" spans="1:8" s="2" customFormat="1" ht="16.9" customHeight="1">
      <c r="A15" s="34"/>
      <c r="B15" s="39"/>
      <c r="C15" s="271" t="s">
        <v>233</v>
      </c>
      <c r="D15" s="271" t="s">
        <v>209</v>
      </c>
      <c r="E15" s="17" t="s">
        <v>1</v>
      </c>
      <c r="F15" s="272">
        <v>198.81</v>
      </c>
      <c r="G15" s="34"/>
      <c r="H15" s="39"/>
    </row>
    <row r="16" spans="1:8" s="2" customFormat="1" ht="16.9" customHeight="1">
      <c r="A16" s="34"/>
      <c r="B16" s="39"/>
      <c r="C16" s="273" t="s">
        <v>1031</v>
      </c>
      <c r="D16" s="34"/>
      <c r="E16" s="34"/>
      <c r="F16" s="34"/>
      <c r="G16" s="34"/>
      <c r="H16" s="39"/>
    </row>
    <row r="17" spans="1:8" s="2" customFormat="1" ht="22.5">
      <c r="A17" s="34"/>
      <c r="B17" s="39"/>
      <c r="C17" s="271" t="s">
        <v>291</v>
      </c>
      <c r="D17" s="271" t="s">
        <v>1032</v>
      </c>
      <c r="E17" s="17" t="s">
        <v>204</v>
      </c>
      <c r="F17" s="272">
        <v>198.81</v>
      </c>
      <c r="G17" s="34"/>
      <c r="H17" s="39"/>
    </row>
    <row r="18" spans="1:8" s="2" customFormat="1" ht="16.9" customHeight="1">
      <c r="A18" s="34"/>
      <c r="B18" s="39"/>
      <c r="C18" s="271" t="s">
        <v>257</v>
      </c>
      <c r="D18" s="271" t="s">
        <v>1033</v>
      </c>
      <c r="E18" s="17" t="s">
        <v>204</v>
      </c>
      <c r="F18" s="272">
        <v>198.81</v>
      </c>
      <c r="G18" s="34"/>
      <c r="H18" s="39"/>
    </row>
    <row r="19" spans="1:8" s="2" customFormat="1" ht="16.9" customHeight="1">
      <c r="A19" s="34"/>
      <c r="B19" s="39"/>
      <c r="C19" s="271" t="s">
        <v>270</v>
      </c>
      <c r="D19" s="271" t="s">
        <v>1034</v>
      </c>
      <c r="E19" s="17" t="s">
        <v>204</v>
      </c>
      <c r="F19" s="272">
        <v>198.81</v>
      </c>
      <c r="G19" s="34"/>
      <c r="H19" s="39"/>
    </row>
    <row r="20" spans="1:8" s="2" customFormat="1" ht="16.9" customHeight="1">
      <c r="A20" s="34"/>
      <c r="B20" s="39"/>
      <c r="C20" s="271" t="s">
        <v>278</v>
      </c>
      <c r="D20" s="271" t="s">
        <v>1035</v>
      </c>
      <c r="E20" s="17" t="s">
        <v>204</v>
      </c>
      <c r="F20" s="272">
        <v>198.81</v>
      </c>
      <c r="G20" s="34"/>
      <c r="H20" s="39"/>
    </row>
    <row r="21" spans="1:8" s="2" customFormat="1" ht="16.9" customHeight="1">
      <c r="A21" s="34"/>
      <c r="B21" s="39"/>
      <c r="C21" s="271" t="s">
        <v>307</v>
      </c>
      <c r="D21" s="271" t="s">
        <v>1036</v>
      </c>
      <c r="E21" s="17" t="s">
        <v>204</v>
      </c>
      <c r="F21" s="272">
        <v>198.81</v>
      </c>
      <c r="G21" s="34"/>
      <c r="H21" s="39"/>
    </row>
    <row r="22" spans="1:8" s="2" customFormat="1" ht="16.9" customHeight="1">
      <c r="A22" s="34"/>
      <c r="B22" s="39"/>
      <c r="C22" s="271" t="s">
        <v>320</v>
      </c>
      <c r="D22" s="271" t="s">
        <v>1037</v>
      </c>
      <c r="E22" s="17" t="s">
        <v>204</v>
      </c>
      <c r="F22" s="272">
        <v>198.81</v>
      </c>
      <c r="G22" s="34"/>
      <c r="H22" s="39"/>
    </row>
    <row r="23" spans="1:8" s="2" customFormat="1" ht="16.9" customHeight="1">
      <c r="A23" s="34"/>
      <c r="B23" s="39"/>
      <c r="C23" s="271" t="s">
        <v>311</v>
      </c>
      <c r="D23" s="271" t="s">
        <v>1038</v>
      </c>
      <c r="E23" s="17" t="s">
        <v>204</v>
      </c>
      <c r="F23" s="272">
        <v>198.81</v>
      </c>
      <c r="G23" s="34"/>
      <c r="H23" s="39"/>
    </row>
    <row r="24" spans="1:8" s="2" customFormat="1" ht="16.9" customHeight="1">
      <c r="A24" s="34"/>
      <c r="B24" s="39"/>
      <c r="C24" s="271" t="s">
        <v>329</v>
      </c>
      <c r="D24" s="271" t="s">
        <v>1039</v>
      </c>
      <c r="E24" s="17" t="s">
        <v>204</v>
      </c>
      <c r="F24" s="272">
        <v>198.81</v>
      </c>
      <c r="G24" s="34"/>
      <c r="H24" s="39"/>
    </row>
    <row r="25" spans="1:8" s="2" customFormat="1" ht="16.9" customHeight="1">
      <c r="A25" s="34"/>
      <c r="B25" s="39"/>
      <c r="C25" s="271" t="s">
        <v>341</v>
      </c>
      <c r="D25" s="271" t="s">
        <v>1040</v>
      </c>
      <c r="E25" s="17" t="s">
        <v>204</v>
      </c>
      <c r="F25" s="272">
        <v>198.81</v>
      </c>
      <c r="G25" s="34"/>
      <c r="H25" s="39"/>
    </row>
    <row r="26" spans="1:8" s="2" customFormat="1" ht="22.5">
      <c r="A26" s="34"/>
      <c r="B26" s="39"/>
      <c r="C26" s="271" t="s">
        <v>387</v>
      </c>
      <c r="D26" s="271" t="s">
        <v>1041</v>
      </c>
      <c r="E26" s="17" t="s">
        <v>204</v>
      </c>
      <c r="F26" s="272">
        <v>198.81</v>
      </c>
      <c r="G26" s="34"/>
      <c r="H26" s="39"/>
    </row>
    <row r="27" spans="1:8" s="2" customFormat="1" ht="16.9" customHeight="1">
      <c r="A27" s="34"/>
      <c r="B27" s="39"/>
      <c r="C27" s="271" t="s">
        <v>514</v>
      </c>
      <c r="D27" s="271" t="s">
        <v>1042</v>
      </c>
      <c r="E27" s="17" t="s">
        <v>204</v>
      </c>
      <c r="F27" s="272">
        <v>198.81</v>
      </c>
      <c r="G27" s="34"/>
      <c r="H27" s="39"/>
    </row>
    <row r="28" spans="1:8" s="2" customFormat="1" ht="16.9" customHeight="1">
      <c r="A28" s="34"/>
      <c r="B28" s="39"/>
      <c r="C28" s="271" t="s">
        <v>333</v>
      </c>
      <c r="D28" s="271" t="s">
        <v>334</v>
      </c>
      <c r="E28" s="17" t="s">
        <v>335</v>
      </c>
      <c r="F28" s="272">
        <v>21.869</v>
      </c>
      <c r="G28" s="34"/>
      <c r="H28" s="39"/>
    </row>
    <row r="29" spans="1:8" s="2" customFormat="1" ht="22.5">
      <c r="A29" s="34"/>
      <c r="B29" s="39"/>
      <c r="C29" s="271" t="s">
        <v>302</v>
      </c>
      <c r="D29" s="271" t="s">
        <v>303</v>
      </c>
      <c r="E29" s="17" t="s">
        <v>204</v>
      </c>
      <c r="F29" s="272">
        <v>238.66</v>
      </c>
      <c r="G29" s="34"/>
      <c r="H29" s="39"/>
    </row>
    <row r="30" spans="1:8" s="2" customFormat="1" ht="16.9" customHeight="1">
      <c r="A30" s="34"/>
      <c r="B30" s="39"/>
      <c r="C30" s="271" t="s">
        <v>375</v>
      </c>
      <c r="D30" s="271" t="s">
        <v>376</v>
      </c>
      <c r="E30" s="17" t="s">
        <v>204</v>
      </c>
      <c r="F30" s="272">
        <v>218.691</v>
      </c>
      <c r="G30" s="34"/>
      <c r="H30" s="39"/>
    </row>
    <row r="31" spans="1:8" s="2" customFormat="1" ht="16.9" customHeight="1">
      <c r="A31" s="34"/>
      <c r="B31" s="39"/>
      <c r="C31" s="271" t="s">
        <v>391</v>
      </c>
      <c r="D31" s="271" t="s">
        <v>392</v>
      </c>
      <c r="E31" s="17" t="s">
        <v>335</v>
      </c>
      <c r="F31" s="272">
        <v>35.786</v>
      </c>
      <c r="G31" s="34"/>
      <c r="H31" s="39"/>
    </row>
    <row r="32" spans="1:8" s="2" customFormat="1" ht="16.9" customHeight="1">
      <c r="A32" s="34"/>
      <c r="B32" s="39"/>
      <c r="C32" s="271" t="s">
        <v>380</v>
      </c>
      <c r="D32" s="271" t="s">
        <v>381</v>
      </c>
      <c r="E32" s="17" t="s">
        <v>204</v>
      </c>
      <c r="F32" s="272">
        <v>437.382</v>
      </c>
      <c r="G32" s="34"/>
      <c r="H32" s="39"/>
    </row>
    <row r="33" spans="1:8" s="2" customFormat="1" ht="26.45" customHeight="1">
      <c r="A33" s="34"/>
      <c r="B33" s="39"/>
      <c r="C33" s="266" t="s">
        <v>1043</v>
      </c>
      <c r="D33" s="266" t="s">
        <v>97</v>
      </c>
      <c r="E33" s="34"/>
      <c r="F33" s="34"/>
      <c r="G33" s="34"/>
      <c r="H33" s="39"/>
    </row>
    <row r="34" spans="1:8" s="2" customFormat="1" ht="16.9" customHeight="1">
      <c r="A34" s="34"/>
      <c r="B34" s="39"/>
      <c r="C34" s="267" t="s">
        <v>233</v>
      </c>
      <c r="D34" s="268" t="s">
        <v>1</v>
      </c>
      <c r="E34" s="269" t="s">
        <v>1</v>
      </c>
      <c r="F34" s="270">
        <v>115.23</v>
      </c>
      <c r="G34" s="34"/>
      <c r="H34" s="39"/>
    </row>
    <row r="35" spans="1:8" s="2" customFormat="1" ht="16.9" customHeight="1">
      <c r="A35" s="34"/>
      <c r="B35" s="39"/>
      <c r="C35" s="271" t="s">
        <v>1</v>
      </c>
      <c r="D35" s="271" t="s">
        <v>294</v>
      </c>
      <c r="E35" s="17" t="s">
        <v>1</v>
      </c>
      <c r="F35" s="272">
        <v>0</v>
      </c>
      <c r="G35" s="34"/>
      <c r="H35" s="39"/>
    </row>
    <row r="36" spans="1:8" s="2" customFormat="1" ht="16.9" customHeight="1">
      <c r="A36" s="34"/>
      <c r="B36" s="39"/>
      <c r="C36" s="271" t="s">
        <v>1</v>
      </c>
      <c r="D36" s="271" t="s">
        <v>261</v>
      </c>
      <c r="E36" s="17" t="s">
        <v>1</v>
      </c>
      <c r="F36" s="272">
        <v>0</v>
      </c>
      <c r="G36" s="34"/>
      <c r="H36" s="39"/>
    </row>
    <row r="37" spans="1:8" s="2" customFormat="1" ht="16.9" customHeight="1">
      <c r="A37" s="34"/>
      <c r="B37" s="39"/>
      <c r="C37" s="271" t="s">
        <v>1</v>
      </c>
      <c r="D37" s="271" t="s">
        <v>692</v>
      </c>
      <c r="E37" s="17" t="s">
        <v>1</v>
      </c>
      <c r="F37" s="272">
        <v>115.23</v>
      </c>
      <c r="G37" s="34"/>
      <c r="H37" s="39"/>
    </row>
    <row r="38" spans="1:8" s="2" customFormat="1" ht="16.9" customHeight="1">
      <c r="A38" s="34"/>
      <c r="B38" s="39"/>
      <c r="C38" s="271" t="s">
        <v>233</v>
      </c>
      <c r="D38" s="271" t="s">
        <v>209</v>
      </c>
      <c r="E38" s="17" t="s">
        <v>1</v>
      </c>
      <c r="F38" s="272">
        <v>115.23</v>
      </c>
      <c r="G38" s="34"/>
      <c r="H38" s="39"/>
    </row>
    <row r="39" spans="1:8" s="2" customFormat="1" ht="16.9" customHeight="1">
      <c r="A39" s="34"/>
      <c r="B39" s="39"/>
      <c r="C39" s="273" t="s">
        <v>1031</v>
      </c>
      <c r="D39" s="34"/>
      <c r="E39" s="34"/>
      <c r="F39" s="34"/>
      <c r="G39" s="34"/>
      <c r="H39" s="39"/>
    </row>
    <row r="40" spans="1:8" s="2" customFormat="1" ht="22.5">
      <c r="A40" s="34"/>
      <c r="B40" s="39"/>
      <c r="C40" s="271" t="s">
        <v>291</v>
      </c>
      <c r="D40" s="271" t="s">
        <v>1032</v>
      </c>
      <c r="E40" s="17" t="s">
        <v>204</v>
      </c>
      <c r="F40" s="272">
        <v>115.23</v>
      </c>
      <c r="G40" s="34"/>
      <c r="H40" s="39"/>
    </row>
    <row r="41" spans="1:8" s="2" customFormat="1" ht="16.9" customHeight="1">
      <c r="A41" s="34"/>
      <c r="B41" s="39"/>
      <c r="C41" s="271" t="s">
        <v>257</v>
      </c>
      <c r="D41" s="271" t="s">
        <v>1033</v>
      </c>
      <c r="E41" s="17" t="s">
        <v>204</v>
      </c>
      <c r="F41" s="272">
        <v>115.23</v>
      </c>
      <c r="G41" s="34"/>
      <c r="H41" s="39"/>
    </row>
    <row r="42" spans="1:8" s="2" customFormat="1" ht="16.9" customHeight="1">
      <c r="A42" s="34"/>
      <c r="B42" s="39"/>
      <c r="C42" s="271" t="s">
        <v>270</v>
      </c>
      <c r="D42" s="271" t="s">
        <v>1034</v>
      </c>
      <c r="E42" s="17" t="s">
        <v>204</v>
      </c>
      <c r="F42" s="272">
        <v>115.23</v>
      </c>
      <c r="G42" s="34"/>
      <c r="H42" s="39"/>
    </row>
    <row r="43" spans="1:8" s="2" customFormat="1" ht="16.9" customHeight="1">
      <c r="A43" s="34"/>
      <c r="B43" s="39"/>
      <c r="C43" s="271" t="s">
        <v>278</v>
      </c>
      <c r="D43" s="271" t="s">
        <v>1035</v>
      </c>
      <c r="E43" s="17" t="s">
        <v>204</v>
      </c>
      <c r="F43" s="272">
        <v>115.23</v>
      </c>
      <c r="G43" s="34"/>
      <c r="H43" s="39"/>
    </row>
    <row r="44" spans="1:8" s="2" customFormat="1" ht="16.9" customHeight="1">
      <c r="A44" s="34"/>
      <c r="B44" s="39"/>
      <c r="C44" s="271" t="s">
        <v>307</v>
      </c>
      <c r="D44" s="271" t="s">
        <v>1036</v>
      </c>
      <c r="E44" s="17" t="s">
        <v>204</v>
      </c>
      <c r="F44" s="272">
        <v>115.23</v>
      </c>
      <c r="G44" s="34"/>
      <c r="H44" s="39"/>
    </row>
    <row r="45" spans="1:8" s="2" customFormat="1" ht="16.9" customHeight="1">
      <c r="A45" s="34"/>
      <c r="B45" s="39"/>
      <c r="C45" s="271" t="s">
        <v>320</v>
      </c>
      <c r="D45" s="271" t="s">
        <v>1037</v>
      </c>
      <c r="E45" s="17" t="s">
        <v>204</v>
      </c>
      <c r="F45" s="272">
        <v>115.23</v>
      </c>
      <c r="G45" s="34"/>
      <c r="H45" s="39"/>
    </row>
    <row r="46" spans="1:8" s="2" customFormat="1" ht="16.9" customHeight="1">
      <c r="A46" s="34"/>
      <c r="B46" s="39"/>
      <c r="C46" s="271" t="s">
        <v>311</v>
      </c>
      <c r="D46" s="271" t="s">
        <v>1038</v>
      </c>
      <c r="E46" s="17" t="s">
        <v>204</v>
      </c>
      <c r="F46" s="272">
        <v>115.23</v>
      </c>
      <c r="G46" s="34"/>
      <c r="H46" s="39"/>
    </row>
    <row r="47" spans="1:8" s="2" customFormat="1" ht="16.9" customHeight="1">
      <c r="A47" s="34"/>
      <c r="B47" s="39"/>
      <c r="C47" s="271" t="s">
        <v>329</v>
      </c>
      <c r="D47" s="271" t="s">
        <v>1039</v>
      </c>
      <c r="E47" s="17" t="s">
        <v>204</v>
      </c>
      <c r="F47" s="272">
        <v>115.23</v>
      </c>
      <c r="G47" s="34"/>
      <c r="H47" s="39"/>
    </row>
    <row r="48" spans="1:8" s="2" customFormat="1" ht="16.9" customHeight="1">
      <c r="A48" s="34"/>
      <c r="B48" s="39"/>
      <c r="C48" s="271" t="s">
        <v>341</v>
      </c>
      <c r="D48" s="271" t="s">
        <v>1040</v>
      </c>
      <c r="E48" s="17" t="s">
        <v>204</v>
      </c>
      <c r="F48" s="272">
        <v>115.23</v>
      </c>
      <c r="G48" s="34"/>
      <c r="H48" s="39"/>
    </row>
    <row r="49" spans="1:8" s="2" customFormat="1" ht="16.9" customHeight="1">
      <c r="A49" s="34"/>
      <c r="B49" s="39"/>
      <c r="C49" s="271" t="s">
        <v>514</v>
      </c>
      <c r="D49" s="271" t="s">
        <v>1042</v>
      </c>
      <c r="E49" s="17" t="s">
        <v>204</v>
      </c>
      <c r="F49" s="272">
        <v>115.23</v>
      </c>
      <c r="G49" s="34"/>
      <c r="H49" s="39"/>
    </row>
    <row r="50" spans="1:8" s="2" customFormat="1" ht="16.9" customHeight="1">
      <c r="A50" s="34"/>
      <c r="B50" s="39"/>
      <c r="C50" s="271" t="s">
        <v>333</v>
      </c>
      <c r="D50" s="271" t="s">
        <v>334</v>
      </c>
      <c r="E50" s="17" t="s">
        <v>335</v>
      </c>
      <c r="F50" s="272">
        <v>12.675</v>
      </c>
      <c r="G50" s="34"/>
      <c r="H50" s="39"/>
    </row>
    <row r="51" spans="1:8" s="2" customFormat="1" ht="22.5">
      <c r="A51" s="34"/>
      <c r="B51" s="39"/>
      <c r="C51" s="271" t="s">
        <v>302</v>
      </c>
      <c r="D51" s="271" t="s">
        <v>303</v>
      </c>
      <c r="E51" s="17" t="s">
        <v>204</v>
      </c>
      <c r="F51" s="272">
        <v>144.18</v>
      </c>
      <c r="G51" s="34"/>
      <c r="H51" s="39"/>
    </row>
    <row r="52" spans="1:8" s="2" customFormat="1" ht="16.9" customHeight="1">
      <c r="A52" s="34"/>
      <c r="B52" s="39"/>
      <c r="C52" s="271" t="s">
        <v>375</v>
      </c>
      <c r="D52" s="271" t="s">
        <v>376</v>
      </c>
      <c r="E52" s="17" t="s">
        <v>204</v>
      </c>
      <c r="F52" s="272">
        <v>126.753</v>
      </c>
      <c r="G52" s="34"/>
      <c r="H52" s="39"/>
    </row>
    <row r="53" spans="1:8" s="2" customFormat="1" ht="16.9" customHeight="1">
      <c r="A53" s="34"/>
      <c r="B53" s="39"/>
      <c r="C53" s="271" t="s">
        <v>380</v>
      </c>
      <c r="D53" s="271" t="s">
        <v>381</v>
      </c>
      <c r="E53" s="17" t="s">
        <v>204</v>
      </c>
      <c r="F53" s="272">
        <v>253.506</v>
      </c>
      <c r="G53" s="34"/>
      <c r="H53" s="39"/>
    </row>
    <row r="54" spans="1:8" s="2" customFormat="1" ht="7.35" customHeight="1">
      <c r="A54" s="34"/>
      <c r="B54" s="145"/>
      <c r="C54" s="146"/>
      <c r="D54" s="146"/>
      <c r="E54" s="146"/>
      <c r="F54" s="146"/>
      <c r="G54" s="146"/>
      <c r="H54" s="39"/>
    </row>
    <row r="55" spans="1:8" s="2" customFormat="1" ht="11.25">
      <c r="A55" s="34"/>
      <c r="B55" s="34"/>
      <c r="C55" s="34"/>
      <c r="D55" s="34"/>
      <c r="E55" s="34"/>
      <c r="F55" s="34"/>
      <c r="G55" s="34"/>
      <c r="H55" s="34"/>
    </row>
  </sheetData>
  <sheetProtection algorithmName="SHA-512" hashValue="cDEDh+KsK4crnKfXMMdLuD3Cql73SXMp1pIgFi8iG1eYU+DFniNoVwIkYuACcxt9nJSGshdbDW83y2oyMxAswQ==" saltValue="r1DewghcHbF4cMUtvLGKVWazZvyZDfWFrBvLCeKZoG2bCBp036DfZlUlJjWZp84ZFBiHkaobU/jPnYAspD9x6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134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136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ROUND((SUM(BE126:BE153)),2)</f>
        <v>0</v>
      </c>
      <c r="G35" s="34"/>
      <c r="H35" s="34"/>
      <c r="I35" s="130">
        <v>0.21</v>
      </c>
      <c r="J35" s="129">
        <f>ROUND(((SUM(BE126:BE153))*I35),2)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ROUND((SUM(BF126:BF153)),2)</f>
        <v>0</v>
      </c>
      <c r="G36" s="34"/>
      <c r="H36" s="34"/>
      <c r="I36" s="130">
        <v>0.15</v>
      </c>
      <c r="J36" s="129">
        <f>ROUND(((SUM(BF126:BF153))*I36),2)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ROUND((SUM(BG126:BG153)),2)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ROUND((SUM(BH126:BH153)),2)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ROUND((SUM(BI126:BI153)),2)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134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01.1 - Bourané konstrukce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142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143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144</v>
      </c>
      <c r="E101" s="156"/>
      <c r="F101" s="156"/>
      <c r="G101" s="156"/>
      <c r="H101" s="156"/>
      <c r="I101" s="156"/>
      <c r="J101" s="157">
        <f>J137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145</v>
      </c>
      <c r="E102" s="161"/>
      <c r="F102" s="161"/>
      <c r="G102" s="161"/>
      <c r="H102" s="161"/>
      <c r="I102" s="161"/>
      <c r="J102" s="162">
        <f>J138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146</v>
      </c>
      <c r="E103" s="161"/>
      <c r="F103" s="161"/>
      <c r="G103" s="161"/>
      <c r="H103" s="161"/>
      <c r="I103" s="161"/>
      <c r="J103" s="162">
        <f>J143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147</v>
      </c>
      <c r="E104" s="156"/>
      <c r="F104" s="156"/>
      <c r="G104" s="156"/>
      <c r="H104" s="156"/>
      <c r="I104" s="156"/>
      <c r="J104" s="157">
        <f>J152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148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6" t="str">
        <f>E7</f>
        <v>Rekonstrukce střech nad vstupní halou a studovnou</v>
      </c>
      <c r="F114" s="327"/>
      <c r="G114" s="327"/>
      <c r="H114" s="32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133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6" t="s">
        <v>134</v>
      </c>
      <c r="F116" s="328"/>
      <c r="G116" s="328"/>
      <c r="H116" s="328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135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9" t="str">
        <f>E11</f>
        <v>01.1 - Bourané konstrukce</v>
      </c>
      <c r="F118" s="328"/>
      <c r="G118" s="328"/>
      <c r="H118" s="32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Hněvotínksá, Olomouc</v>
      </c>
      <c r="G120" s="36"/>
      <c r="H120" s="36"/>
      <c r="I120" s="29" t="s">
        <v>22</v>
      </c>
      <c r="J120" s="66">
        <f>IF(J14="","",J14)</f>
        <v>44930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23</v>
      </c>
      <c r="D122" s="36"/>
      <c r="E122" s="36"/>
      <c r="F122" s="27" t="str">
        <f>E17</f>
        <v>Univerzita Palackého v Olomouci</v>
      </c>
      <c r="G122" s="36"/>
      <c r="H122" s="36"/>
      <c r="I122" s="29" t="s">
        <v>31</v>
      </c>
      <c r="J122" s="32" t="str">
        <f>E23</f>
        <v>Hexaplan International spol. s r.o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29</v>
      </c>
      <c r="D123" s="36"/>
      <c r="E123" s="36"/>
      <c r="F123" s="27" t="str">
        <f>IF(E20="","",E20)</f>
        <v>Vyplň údaj</v>
      </c>
      <c r="G123" s="36"/>
      <c r="H123" s="36"/>
      <c r="I123" s="29" t="s">
        <v>36</v>
      </c>
      <c r="J123" s="32" t="str">
        <f>E26</f>
        <v>STAGA stavební agentura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149</v>
      </c>
      <c r="D125" s="167" t="s">
        <v>66</v>
      </c>
      <c r="E125" s="167" t="s">
        <v>62</v>
      </c>
      <c r="F125" s="167" t="s">
        <v>63</v>
      </c>
      <c r="G125" s="167" t="s">
        <v>150</v>
      </c>
      <c r="H125" s="167" t="s">
        <v>151</v>
      </c>
      <c r="I125" s="167" t="s">
        <v>152</v>
      </c>
      <c r="J125" s="167" t="s">
        <v>139</v>
      </c>
      <c r="K125" s="168" t="s">
        <v>153</v>
      </c>
      <c r="L125" s="169"/>
      <c r="M125" s="75" t="s">
        <v>1</v>
      </c>
      <c r="N125" s="76" t="s">
        <v>45</v>
      </c>
      <c r="O125" s="76" t="s">
        <v>154</v>
      </c>
      <c r="P125" s="76" t="s">
        <v>155</v>
      </c>
      <c r="Q125" s="76" t="s">
        <v>156</v>
      </c>
      <c r="R125" s="76" t="s">
        <v>157</v>
      </c>
      <c r="S125" s="76" t="s">
        <v>158</v>
      </c>
      <c r="T125" s="77" t="s">
        <v>159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160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P127+P137+P152</f>
        <v>0</v>
      </c>
      <c r="Q126" s="79"/>
      <c r="R126" s="172">
        <f>R127+R137+R152</f>
        <v>0</v>
      </c>
      <c r="S126" s="79"/>
      <c r="T126" s="173">
        <f>T127+T137+T152</f>
        <v>7.03865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141</v>
      </c>
      <c r="BK126" s="174">
        <f>BK127+BK137+BK152</f>
        <v>0</v>
      </c>
    </row>
    <row r="127" spans="2:63" s="12" customFormat="1" ht="25.9" customHeight="1">
      <c r="B127" s="175"/>
      <c r="C127" s="176"/>
      <c r="D127" s="177" t="s">
        <v>80</v>
      </c>
      <c r="E127" s="178" t="s">
        <v>161</v>
      </c>
      <c r="F127" s="178" t="s">
        <v>162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</f>
        <v>0</v>
      </c>
      <c r="Q127" s="183"/>
      <c r="R127" s="184">
        <f>R128</f>
        <v>0</v>
      </c>
      <c r="S127" s="183"/>
      <c r="T127" s="185">
        <f>T128</f>
        <v>0</v>
      </c>
      <c r="AR127" s="186" t="s">
        <v>88</v>
      </c>
      <c r="AT127" s="187" t="s">
        <v>80</v>
      </c>
      <c r="AU127" s="187" t="s">
        <v>81</v>
      </c>
      <c r="AY127" s="186" t="s">
        <v>163</v>
      </c>
      <c r="BK127" s="188">
        <f>BK128</f>
        <v>0</v>
      </c>
    </row>
    <row r="128" spans="2:63" s="12" customFormat="1" ht="22.9" customHeight="1">
      <c r="B128" s="175"/>
      <c r="C128" s="176"/>
      <c r="D128" s="177" t="s">
        <v>80</v>
      </c>
      <c r="E128" s="189" t="s">
        <v>164</v>
      </c>
      <c r="F128" s="189" t="s">
        <v>165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SUM(P129:P136)</f>
        <v>0</v>
      </c>
      <c r="Q128" s="183"/>
      <c r="R128" s="184">
        <f>SUM(R129:R136)</f>
        <v>0</v>
      </c>
      <c r="S128" s="183"/>
      <c r="T128" s="185">
        <f>SUM(T129:T136)</f>
        <v>0</v>
      </c>
      <c r="AR128" s="186" t="s">
        <v>88</v>
      </c>
      <c r="AT128" s="187" t="s">
        <v>80</v>
      </c>
      <c r="AU128" s="187" t="s">
        <v>88</v>
      </c>
      <c r="AY128" s="186" t="s">
        <v>163</v>
      </c>
      <c r="BK128" s="188">
        <f>SUM(BK129:BK136)</f>
        <v>0</v>
      </c>
    </row>
    <row r="129" spans="1:65" s="2" customFormat="1" ht="21.75" customHeight="1">
      <c r="A129" s="34"/>
      <c r="B129" s="35"/>
      <c r="C129" s="191" t="s">
        <v>88</v>
      </c>
      <c r="D129" s="191" t="s">
        <v>166</v>
      </c>
      <c r="E129" s="192" t="s">
        <v>167</v>
      </c>
      <c r="F129" s="193" t="s">
        <v>168</v>
      </c>
      <c r="G129" s="194" t="s">
        <v>169</v>
      </c>
      <c r="H129" s="195">
        <v>7.039</v>
      </c>
      <c r="I129" s="196"/>
      <c r="J129" s="197">
        <f aca="true" t="shared" si="0" ref="J129:J134">ROUND(I129*H129,2)</f>
        <v>0</v>
      </c>
      <c r="K129" s="193" t="s">
        <v>170</v>
      </c>
      <c r="L129" s="39"/>
      <c r="M129" s="198" t="s">
        <v>1</v>
      </c>
      <c r="N129" s="199" t="s">
        <v>46</v>
      </c>
      <c r="O129" s="71"/>
      <c r="P129" s="200">
        <f aca="true" t="shared" si="1" ref="P129:P134">O129*H129</f>
        <v>0</v>
      </c>
      <c r="Q129" s="200">
        <v>0</v>
      </c>
      <c r="R129" s="200">
        <f aca="true" t="shared" si="2" ref="R129:R134">Q129*H129</f>
        <v>0</v>
      </c>
      <c r="S129" s="200">
        <v>0</v>
      </c>
      <c r="T129" s="201">
        <f aca="true" t="shared" si="3" ref="T129:T134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171</v>
      </c>
      <c r="AT129" s="202" t="s">
        <v>166</v>
      </c>
      <c r="AU129" s="202" t="s">
        <v>90</v>
      </c>
      <c r="AY129" s="17" t="s">
        <v>163</v>
      </c>
      <c r="BE129" s="203">
        <f aca="true" t="shared" si="4" ref="BE129:BE134">IF(N129="základní",J129,0)</f>
        <v>0</v>
      </c>
      <c r="BF129" s="203">
        <f aca="true" t="shared" si="5" ref="BF129:BF134">IF(N129="snížená",J129,0)</f>
        <v>0</v>
      </c>
      <c r="BG129" s="203">
        <f aca="true" t="shared" si="6" ref="BG129:BG134">IF(N129="zákl. přenesená",J129,0)</f>
        <v>0</v>
      </c>
      <c r="BH129" s="203">
        <f aca="true" t="shared" si="7" ref="BH129:BH134">IF(N129="sníž. přenesená",J129,0)</f>
        <v>0</v>
      </c>
      <c r="BI129" s="203">
        <f aca="true" t="shared" si="8" ref="BI129:BI134">IF(N129="nulová",J129,0)</f>
        <v>0</v>
      </c>
      <c r="BJ129" s="17" t="s">
        <v>88</v>
      </c>
      <c r="BK129" s="203">
        <f aca="true" t="shared" si="9" ref="BK129:BK134">ROUND(I129*H129,2)</f>
        <v>0</v>
      </c>
      <c r="BL129" s="17" t="s">
        <v>171</v>
      </c>
      <c r="BM129" s="202" t="s">
        <v>172</v>
      </c>
    </row>
    <row r="130" spans="1:65" s="2" customFormat="1" ht="24.2" customHeight="1">
      <c r="A130" s="34"/>
      <c r="B130" s="35"/>
      <c r="C130" s="191" t="s">
        <v>90</v>
      </c>
      <c r="D130" s="191" t="s">
        <v>166</v>
      </c>
      <c r="E130" s="192" t="s">
        <v>173</v>
      </c>
      <c r="F130" s="193" t="s">
        <v>174</v>
      </c>
      <c r="G130" s="194" t="s">
        <v>169</v>
      </c>
      <c r="H130" s="195">
        <v>7.039</v>
      </c>
      <c r="I130" s="196"/>
      <c r="J130" s="197">
        <f t="shared" si="0"/>
        <v>0</v>
      </c>
      <c r="K130" s="193" t="s">
        <v>170</v>
      </c>
      <c r="L130" s="39"/>
      <c r="M130" s="198" t="s">
        <v>1</v>
      </c>
      <c r="N130" s="199" t="s">
        <v>46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171</v>
      </c>
      <c r="AT130" s="202" t="s">
        <v>166</v>
      </c>
      <c r="AU130" s="202" t="s">
        <v>90</v>
      </c>
      <c r="AY130" s="17" t="s">
        <v>163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88</v>
      </c>
      <c r="BK130" s="203">
        <f t="shared" si="9"/>
        <v>0</v>
      </c>
      <c r="BL130" s="17" t="s">
        <v>171</v>
      </c>
      <c r="BM130" s="202" t="s">
        <v>175</v>
      </c>
    </row>
    <row r="131" spans="1:65" s="2" customFormat="1" ht="37.9" customHeight="1">
      <c r="A131" s="34"/>
      <c r="B131" s="35"/>
      <c r="C131" s="191" t="s">
        <v>176</v>
      </c>
      <c r="D131" s="191" t="s">
        <v>166</v>
      </c>
      <c r="E131" s="192" t="s">
        <v>177</v>
      </c>
      <c r="F131" s="193" t="s">
        <v>178</v>
      </c>
      <c r="G131" s="194" t="s">
        <v>169</v>
      </c>
      <c r="H131" s="195">
        <v>7.039</v>
      </c>
      <c r="I131" s="196"/>
      <c r="J131" s="197">
        <f t="shared" si="0"/>
        <v>0</v>
      </c>
      <c r="K131" s="193" t="s">
        <v>170</v>
      </c>
      <c r="L131" s="39"/>
      <c r="M131" s="198" t="s">
        <v>1</v>
      </c>
      <c r="N131" s="199" t="s">
        <v>46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171</v>
      </c>
      <c r="AT131" s="202" t="s">
        <v>166</v>
      </c>
      <c r="AU131" s="202" t="s">
        <v>90</v>
      </c>
      <c r="AY131" s="17" t="s">
        <v>163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88</v>
      </c>
      <c r="BK131" s="203">
        <f t="shared" si="9"/>
        <v>0</v>
      </c>
      <c r="BL131" s="17" t="s">
        <v>171</v>
      </c>
      <c r="BM131" s="202" t="s">
        <v>179</v>
      </c>
    </row>
    <row r="132" spans="1:65" s="2" customFormat="1" ht="62.65" customHeight="1">
      <c r="A132" s="34"/>
      <c r="B132" s="35"/>
      <c r="C132" s="191" t="s">
        <v>171</v>
      </c>
      <c r="D132" s="191" t="s">
        <v>166</v>
      </c>
      <c r="E132" s="192" t="s">
        <v>180</v>
      </c>
      <c r="F132" s="193" t="s">
        <v>181</v>
      </c>
      <c r="G132" s="194" t="s">
        <v>169</v>
      </c>
      <c r="H132" s="195">
        <v>7.039</v>
      </c>
      <c r="I132" s="196"/>
      <c r="J132" s="197">
        <f t="shared" si="0"/>
        <v>0</v>
      </c>
      <c r="K132" s="193" t="s">
        <v>170</v>
      </c>
      <c r="L132" s="39"/>
      <c r="M132" s="198" t="s">
        <v>1</v>
      </c>
      <c r="N132" s="199" t="s">
        <v>46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171</v>
      </c>
      <c r="AT132" s="202" t="s">
        <v>166</v>
      </c>
      <c r="AU132" s="202" t="s">
        <v>90</v>
      </c>
      <c r="AY132" s="17" t="s">
        <v>163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88</v>
      </c>
      <c r="BK132" s="203">
        <f t="shared" si="9"/>
        <v>0</v>
      </c>
      <c r="BL132" s="17" t="s">
        <v>171</v>
      </c>
      <c r="BM132" s="202" t="s">
        <v>182</v>
      </c>
    </row>
    <row r="133" spans="1:65" s="2" customFormat="1" ht="33" customHeight="1">
      <c r="A133" s="34"/>
      <c r="B133" s="35"/>
      <c r="C133" s="191" t="s">
        <v>183</v>
      </c>
      <c r="D133" s="191" t="s">
        <v>166</v>
      </c>
      <c r="E133" s="192" t="s">
        <v>184</v>
      </c>
      <c r="F133" s="193" t="s">
        <v>185</v>
      </c>
      <c r="G133" s="194" t="s">
        <v>169</v>
      </c>
      <c r="H133" s="195">
        <v>7.039</v>
      </c>
      <c r="I133" s="196"/>
      <c r="J133" s="197">
        <f t="shared" si="0"/>
        <v>0</v>
      </c>
      <c r="K133" s="193" t="s">
        <v>170</v>
      </c>
      <c r="L133" s="39"/>
      <c r="M133" s="198" t="s">
        <v>1</v>
      </c>
      <c r="N133" s="199" t="s">
        <v>46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171</v>
      </c>
      <c r="AT133" s="202" t="s">
        <v>166</v>
      </c>
      <c r="AU133" s="202" t="s">
        <v>90</v>
      </c>
      <c r="AY133" s="17" t="s">
        <v>163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88</v>
      </c>
      <c r="BK133" s="203">
        <f t="shared" si="9"/>
        <v>0</v>
      </c>
      <c r="BL133" s="17" t="s">
        <v>171</v>
      </c>
      <c r="BM133" s="202" t="s">
        <v>186</v>
      </c>
    </row>
    <row r="134" spans="1:65" s="2" customFormat="1" ht="44.25" customHeight="1">
      <c r="A134" s="34"/>
      <c r="B134" s="35"/>
      <c r="C134" s="191" t="s">
        <v>187</v>
      </c>
      <c r="D134" s="191" t="s">
        <v>166</v>
      </c>
      <c r="E134" s="192" t="s">
        <v>188</v>
      </c>
      <c r="F134" s="193" t="s">
        <v>189</v>
      </c>
      <c r="G134" s="194" t="s">
        <v>169</v>
      </c>
      <c r="H134" s="195">
        <v>63.351</v>
      </c>
      <c r="I134" s="196"/>
      <c r="J134" s="197">
        <f t="shared" si="0"/>
        <v>0</v>
      </c>
      <c r="K134" s="193" t="s">
        <v>170</v>
      </c>
      <c r="L134" s="39"/>
      <c r="M134" s="198" t="s">
        <v>1</v>
      </c>
      <c r="N134" s="199" t="s">
        <v>46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171</v>
      </c>
      <c r="AT134" s="202" t="s">
        <v>166</v>
      </c>
      <c r="AU134" s="202" t="s">
        <v>90</v>
      </c>
      <c r="AY134" s="17" t="s">
        <v>163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88</v>
      </c>
      <c r="BK134" s="203">
        <f t="shared" si="9"/>
        <v>0</v>
      </c>
      <c r="BL134" s="17" t="s">
        <v>171</v>
      </c>
      <c r="BM134" s="202" t="s">
        <v>190</v>
      </c>
    </row>
    <row r="135" spans="2:51" s="13" customFormat="1" ht="11.25">
      <c r="B135" s="204"/>
      <c r="C135" s="205"/>
      <c r="D135" s="206" t="s">
        <v>191</v>
      </c>
      <c r="E135" s="205"/>
      <c r="F135" s="207" t="s">
        <v>192</v>
      </c>
      <c r="G135" s="205"/>
      <c r="H135" s="208">
        <v>63.351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191</v>
      </c>
      <c r="AU135" s="214" t="s">
        <v>90</v>
      </c>
      <c r="AV135" s="13" t="s">
        <v>90</v>
      </c>
      <c r="AW135" s="13" t="s">
        <v>4</v>
      </c>
      <c r="AX135" s="13" t="s">
        <v>88</v>
      </c>
      <c r="AY135" s="214" t="s">
        <v>163</v>
      </c>
    </row>
    <row r="136" spans="1:65" s="2" customFormat="1" ht="49.15" customHeight="1">
      <c r="A136" s="34"/>
      <c r="B136" s="35"/>
      <c r="C136" s="191" t="s">
        <v>193</v>
      </c>
      <c r="D136" s="191" t="s">
        <v>166</v>
      </c>
      <c r="E136" s="192" t="s">
        <v>194</v>
      </c>
      <c r="F136" s="193" t="s">
        <v>195</v>
      </c>
      <c r="G136" s="194" t="s">
        <v>169</v>
      </c>
      <c r="H136" s="195">
        <v>7.039</v>
      </c>
      <c r="I136" s="196"/>
      <c r="J136" s="197">
        <f>ROUND(I136*H136,2)</f>
        <v>0</v>
      </c>
      <c r="K136" s="193" t="s">
        <v>170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171</v>
      </c>
      <c r="BM136" s="202" t="s">
        <v>196</v>
      </c>
    </row>
    <row r="137" spans="2:63" s="12" customFormat="1" ht="25.9" customHeight="1">
      <c r="B137" s="175"/>
      <c r="C137" s="176"/>
      <c r="D137" s="177" t="s">
        <v>80</v>
      </c>
      <c r="E137" s="178" t="s">
        <v>197</v>
      </c>
      <c r="F137" s="178" t="s">
        <v>198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P138+P143</f>
        <v>0</v>
      </c>
      <c r="Q137" s="183"/>
      <c r="R137" s="184">
        <f>R138+R143</f>
        <v>0</v>
      </c>
      <c r="S137" s="183"/>
      <c r="T137" s="185">
        <f>T138+T143</f>
        <v>7.03865</v>
      </c>
      <c r="AR137" s="186" t="s">
        <v>90</v>
      </c>
      <c r="AT137" s="187" t="s">
        <v>80</v>
      </c>
      <c r="AU137" s="187" t="s">
        <v>81</v>
      </c>
      <c r="AY137" s="186" t="s">
        <v>163</v>
      </c>
      <c r="BK137" s="188">
        <f>BK138+BK143</f>
        <v>0</v>
      </c>
    </row>
    <row r="138" spans="2:63" s="12" customFormat="1" ht="22.9" customHeight="1">
      <c r="B138" s="175"/>
      <c r="C138" s="176"/>
      <c r="D138" s="177" t="s">
        <v>80</v>
      </c>
      <c r="E138" s="189" t="s">
        <v>199</v>
      </c>
      <c r="F138" s="189" t="s">
        <v>200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SUM(P139:P142)</f>
        <v>0</v>
      </c>
      <c r="Q138" s="183"/>
      <c r="R138" s="184">
        <f>SUM(R139:R142)</f>
        <v>0</v>
      </c>
      <c r="S138" s="183"/>
      <c r="T138" s="185">
        <f>SUM(T139:T142)</f>
        <v>0.26565000000000005</v>
      </c>
      <c r="AR138" s="186" t="s">
        <v>90</v>
      </c>
      <c r="AT138" s="187" t="s">
        <v>80</v>
      </c>
      <c r="AU138" s="187" t="s">
        <v>88</v>
      </c>
      <c r="AY138" s="186" t="s">
        <v>163</v>
      </c>
      <c r="BK138" s="188">
        <f>SUM(BK139:BK142)</f>
        <v>0</v>
      </c>
    </row>
    <row r="139" spans="1:65" s="2" customFormat="1" ht="44.25" customHeight="1">
      <c r="A139" s="34"/>
      <c r="B139" s="35"/>
      <c r="C139" s="191" t="s">
        <v>201</v>
      </c>
      <c r="D139" s="191" t="s">
        <v>166</v>
      </c>
      <c r="E139" s="192" t="s">
        <v>202</v>
      </c>
      <c r="F139" s="193" t="s">
        <v>203</v>
      </c>
      <c r="G139" s="194" t="s">
        <v>204</v>
      </c>
      <c r="H139" s="195">
        <v>15.4</v>
      </c>
      <c r="I139" s="196"/>
      <c r="J139" s="197">
        <f>ROUND(I139*H139,2)</f>
        <v>0</v>
      </c>
      <c r="K139" s="193" t="s">
        <v>170</v>
      </c>
      <c r="L139" s="39"/>
      <c r="M139" s="198" t="s">
        <v>1</v>
      </c>
      <c r="N139" s="199" t="s">
        <v>46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0.01725</v>
      </c>
      <c r="T139" s="201">
        <f>S139*H139</f>
        <v>0.26565000000000005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205</v>
      </c>
      <c r="AT139" s="202" t="s">
        <v>166</v>
      </c>
      <c r="AU139" s="202" t="s">
        <v>90</v>
      </c>
      <c r="AY139" s="17" t="s">
        <v>163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88</v>
      </c>
      <c r="BK139" s="203">
        <f>ROUND(I139*H139,2)</f>
        <v>0</v>
      </c>
      <c r="BL139" s="17" t="s">
        <v>205</v>
      </c>
      <c r="BM139" s="202" t="s">
        <v>206</v>
      </c>
    </row>
    <row r="140" spans="2:51" s="14" customFormat="1" ht="11.25">
      <c r="B140" s="215"/>
      <c r="C140" s="216"/>
      <c r="D140" s="206" t="s">
        <v>191</v>
      </c>
      <c r="E140" s="217" t="s">
        <v>1</v>
      </c>
      <c r="F140" s="218" t="s">
        <v>207</v>
      </c>
      <c r="G140" s="216"/>
      <c r="H140" s="217" t="s">
        <v>1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191</v>
      </c>
      <c r="AU140" s="224" t="s">
        <v>90</v>
      </c>
      <c r="AV140" s="14" t="s">
        <v>88</v>
      </c>
      <c r="AW140" s="14" t="s">
        <v>35</v>
      </c>
      <c r="AX140" s="14" t="s">
        <v>81</v>
      </c>
      <c r="AY140" s="224" t="s">
        <v>163</v>
      </c>
    </row>
    <row r="141" spans="2:51" s="13" customFormat="1" ht="11.25">
      <c r="B141" s="204"/>
      <c r="C141" s="205"/>
      <c r="D141" s="206" t="s">
        <v>191</v>
      </c>
      <c r="E141" s="225" t="s">
        <v>1</v>
      </c>
      <c r="F141" s="207" t="s">
        <v>208</v>
      </c>
      <c r="G141" s="205"/>
      <c r="H141" s="208">
        <v>15.4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191</v>
      </c>
      <c r="AU141" s="214" t="s">
        <v>90</v>
      </c>
      <c r="AV141" s="13" t="s">
        <v>90</v>
      </c>
      <c r="AW141" s="13" t="s">
        <v>35</v>
      </c>
      <c r="AX141" s="13" t="s">
        <v>81</v>
      </c>
      <c r="AY141" s="214" t="s">
        <v>163</v>
      </c>
    </row>
    <row r="142" spans="2:51" s="15" customFormat="1" ht="11.25">
      <c r="B142" s="226"/>
      <c r="C142" s="227"/>
      <c r="D142" s="206" t="s">
        <v>191</v>
      </c>
      <c r="E142" s="228" t="s">
        <v>1</v>
      </c>
      <c r="F142" s="229" t="s">
        <v>209</v>
      </c>
      <c r="G142" s="227"/>
      <c r="H142" s="230">
        <v>15.4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191</v>
      </c>
      <c r="AU142" s="236" t="s">
        <v>90</v>
      </c>
      <c r="AV142" s="15" t="s">
        <v>171</v>
      </c>
      <c r="AW142" s="15" t="s">
        <v>35</v>
      </c>
      <c r="AX142" s="15" t="s">
        <v>88</v>
      </c>
      <c r="AY142" s="236" t="s">
        <v>163</v>
      </c>
    </row>
    <row r="143" spans="2:63" s="12" customFormat="1" ht="22.9" customHeight="1">
      <c r="B143" s="175"/>
      <c r="C143" s="176"/>
      <c r="D143" s="177" t="s">
        <v>80</v>
      </c>
      <c r="E143" s="189" t="s">
        <v>210</v>
      </c>
      <c r="F143" s="189" t="s">
        <v>211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SUM(P144:P151)</f>
        <v>0</v>
      </c>
      <c r="Q143" s="183"/>
      <c r="R143" s="184">
        <f>SUM(R144:R151)</f>
        <v>0</v>
      </c>
      <c r="S143" s="183"/>
      <c r="T143" s="185">
        <f>SUM(T144:T151)</f>
        <v>6.773</v>
      </c>
      <c r="AR143" s="186" t="s">
        <v>90</v>
      </c>
      <c r="AT143" s="187" t="s">
        <v>80</v>
      </c>
      <c r="AU143" s="187" t="s">
        <v>88</v>
      </c>
      <c r="AY143" s="186" t="s">
        <v>163</v>
      </c>
      <c r="BK143" s="188">
        <f>SUM(BK144:BK151)</f>
        <v>0</v>
      </c>
    </row>
    <row r="144" spans="1:65" s="2" customFormat="1" ht="24.2" customHeight="1">
      <c r="A144" s="34"/>
      <c r="B144" s="35"/>
      <c r="C144" s="191" t="s">
        <v>212</v>
      </c>
      <c r="D144" s="191" t="s">
        <v>166</v>
      </c>
      <c r="E144" s="192" t="s">
        <v>213</v>
      </c>
      <c r="F144" s="193" t="s">
        <v>214</v>
      </c>
      <c r="G144" s="194" t="s">
        <v>204</v>
      </c>
      <c r="H144" s="195">
        <v>213.1</v>
      </c>
      <c r="I144" s="196"/>
      <c r="J144" s="197">
        <f>ROUND(I144*H144,2)</f>
        <v>0</v>
      </c>
      <c r="K144" s="193" t="s">
        <v>170</v>
      </c>
      <c r="L144" s="39"/>
      <c r="M144" s="198" t="s">
        <v>1</v>
      </c>
      <c r="N144" s="199" t="s">
        <v>46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0.03</v>
      </c>
      <c r="T144" s="201">
        <f>S144*H144</f>
        <v>6.393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205</v>
      </c>
      <c r="AT144" s="202" t="s">
        <v>166</v>
      </c>
      <c r="AU144" s="202" t="s">
        <v>90</v>
      </c>
      <c r="AY144" s="17" t="s">
        <v>163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88</v>
      </c>
      <c r="BK144" s="203">
        <f>ROUND(I144*H144,2)</f>
        <v>0</v>
      </c>
      <c r="BL144" s="17" t="s">
        <v>205</v>
      </c>
      <c r="BM144" s="202" t="s">
        <v>215</v>
      </c>
    </row>
    <row r="145" spans="2:51" s="14" customFormat="1" ht="11.25">
      <c r="B145" s="215"/>
      <c r="C145" s="216"/>
      <c r="D145" s="206" t="s">
        <v>191</v>
      </c>
      <c r="E145" s="217" t="s">
        <v>1</v>
      </c>
      <c r="F145" s="218" t="s">
        <v>216</v>
      </c>
      <c r="G145" s="216"/>
      <c r="H145" s="217" t="s">
        <v>1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191</v>
      </c>
      <c r="AU145" s="224" t="s">
        <v>90</v>
      </c>
      <c r="AV145" s="14" t="s">
        <v>88</v>
      </c>
      <c r="AW145" s="14" t="s">
        <v>35</v>
      </c>
      <c r="AX145" s="14" t="s">
        <v>81</v>
      </c>
      <c r="AY145" s="224" t="s">
        <v>163</v>
      </c>
    </row>
    <row r="146" spans="2:51" s="13" customFormat="1" ht="11.25">
      <c r="B146" s="204"/>
      <c r="C146" s="205"/>
      <c r="D146" s="206" t="s">
        <v>191</v>
      </c>
      <c r="E146" s="225" t="s">
        <v>1</v>
      </c>
      <c r="F146" s="207" t="s">
        <v>217</v>
      </c>
      <c r="G146" s="205"/>
      <c r="H146" s="208">
        <v>213.1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191</v>
      </c>
      <c r="AU146" s="214" t="s">
        <v>90</v>
      </c>
      <c r="AV146" s="13" t="s">
        <v>90</v>
      </c>
      <c r="AW146" s="13" t="s">
        <v>35</v>
      </c>
      <c r="AX146" s="13" t="s">
        <v>81</v>
      </c>
      <c r="AY146" s="214" t="s">
        <v>163</v>
      </c>
    </row>
    <row r="147" spans="2:51" s="15" customFormat="1" ht="11.25">
      <c r="B147" s="226"/>
      <c r="C147" s="227"/>
      <c r="D147" s="206" t="s">
        <v>191</v>
      </c>
      <c r="E147" s="228" t="s">
        <v>1</v>
      </c>
      <c r="F147" s="229" t="s">
        <v>209</v>
      </c>
      <c r="G147" s="227"/>
      <c r="H147" s="230">
        <v>213.1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191</v>
      </c>
      <c r="AU147" s="236" t="s">
        <v>90</v>
      </c>
      <c r="AV147" s="15" t="s">
        <v>171</v>
      </c>
      <c r="AW147" s="15" t="s">
        <v>35</v>
      </c>
      <c r="AX147" s="15" t="s">
        <v>88</v>
      </c>
      <c r="AY147" s="236" t="s">
        <v>163</v>
      </c>
    </row>
    <row r="148" spans="1:65" s="2" customFormat="1" ht="24.2" customHeight="1">
      <c r="A148" s="34"/>
      <c r="B148" s="35"/>
      <c r="C148" s="191" t="s">
        <v>218</v>
      </c>
      <c r="D148" s="191" t="s">
        <v>166</v>
      </c>
      <c r="E148" s="192" t="s">
        <v>219</v>
      </c>
      <c r="F148" s="193" t="s">
        <v>220</v>
      </c>
      <c r="G148" s="194" t="s">
        <v>221</v>
      </c>
      <c r="H148" s="195">
        <v>380</v>
      </c>
      <c r="I148" s="196"/>
      <c r="J148" s="197">
        <f>ROUND(I148*H148,2)</f>
        <v>0</v>
      </c>
      <c r="K148" s="193" t="s">
        <v>170</v>
      </c>
      <c r="L148" s="39"/>
      <c r="M148" s="198" t="s">
        <v>1</v>
      </c>
      <c r="N148" s="199" t="s">
        <v>46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0.001</v>
      </c>
      <c r="T148" s="201">
        <f>S148*H148</f>
        <v>0.38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205</v>
      </c>
      <c r="AT148" s="202" t="s">
        <v>166</v>
      </c>
      <c r="AU148" s="202" t="s">
        <v>90</v>
      </c>
      <c r="AY148" s="17" t="s">
        <v>163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88</v>
      </c>
      <c r="BK148" s="203">
        <f>ROUND(I148*H148,2)</f>
        <v>0</v>
      </c>
      <c r="BL148" s="17" t="s">
        <v>205</v>
      </c>
      <c r="BM148" s="202" t="s">
        <v>222</v>
      </c>
    </row>
    <row r="149" spans="2:51" s="14" customFormat="1" ht="11.25">
      <c r="B149" s="215"/>
      <c r="C149" s="216"/>
      <c r="D149" s="206" t="s">
        <v>191</v>
      </c>
      <c r="E149" s="217" t="s">
        <v>1</v>
      </c>
      <c r="F149" s="218" t="s">
        <v>223</v>
      </c>
      <c r="G149" s="216"/>
      <c r="H149" s="217" t="s">
        <v>1</v>
      </c>
      <c r="I149" s="219"/>
      <c r="J149" s="216"/>
      <c r="K149" s="216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191</v>
      </c>
      <c r="AU149" s="224" t="s">
        <v>90</v>
      </c>
      <c r="AV149" s="14" t="s">
        <v>88</v>
      </c>
      <c r="AW149" s="14" t="s">
        <v>35</v>
      </c>
      <c r="AX149" s="14" t="s">
        <v>81</v>
      </c>
      <c r="AY149" s="224" t="s">
        <v>163</v>
      </c>
    </row>
    <row r="150" spans="2:51" s="13" customFormat="1" ht="11.25">
      <c r="B150" s="204"/>
      <c r="C150" s="205"/>
      <c r="D150" s="206" t="s">
        <v>191</v>
      </c>
      <c r="E150" s="225" t="s">
        <v>1</v>
      </c>
      <c r="F150" s="207" t="s">
        <v>224</v>
      </c>
      <c r="G150" s="205"/>
      <c r="H150" s="208">
        <v>380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191</v>
      </c>
      <c r="AU150" s="214" t="s">
        <v>90</v>
      </c>
      <c r="AV150" s="13" t="s">
        <v>90</v>
      </c>
      <c r="AW150" s="13" t="s">
        <v>35</v>
      </c>
      <c r="AX150" s="13" t="s">
        <v>81</v>
      </c>
      <c r="AY150" s="214" t="s">
        <v>163</v>
      </c>
    </row>
    <row r="151" spans="2:51" s="15" customFormat="1" ht="11.25">
      <c r="B151" s="226"/>
      <c r="C151" s="227"/>
      <c r="D151" s="206" t="s">
        <v>191</v>
      </c>
      <c r="E151" s="228" t="s">
        <v>1</v>
      </c>
      <c r="F151" s="229" t="s">
        <v>209</v>
      </c>
      <c r="G151" s="227"/>
      <c r="H151" s="230">
        <v>380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191</v>
      </c>
      <c r="AU151" s="236" t="s">
        <v>90</v>
      </c>
      <c r="AV151" s="15" t="s">
        <v>171</v>
      </c>
      <c r="AW151" s="15" t="s">
        <v>35</v>
      </c>
      <c r="AX151" s="15" t="s">
        <v>88</v>
      </c>
      <c r="AY151" s="236" t="s">
        <v>163</v>
      </c>
    </row>
    <row r="152" spans="2:63" s="12" customFormat="1" ht="25.9" customHeight="1">
      <c r="B152" s="175"/>
      <c r="C152" s="176"/>
      <c r="D152" s="177" t="s">
        <v>80</v>
      </c>
      <c r="E152" s="178" t="s">
        <v>225</v>
      </c>
      <c r="F152" s="178" t="s">
        <v>226</v>
      </c>
      <c r="G152" s="176"/>
      <c r="H152" s="176"/>
      <c r="I152" s="179"/>
      <c r="J152" s="180">
        <f>BK152</f>
        <v>0</v>
      </c>
      <c r="K152" s="176"/>
      <c r="L152" s="181"/>
      <c r="M152" s="182"/>
      <c r="N152" s="183"/>
      <c r="O152" s="183"/>
      <c r="P152" s="184">
        <f>P153</f>
        <v>0</v>
      </c>
      <c r="Q152" s="183"/>
      <c r="R152" s="184">
        <f>R153</f>
        <v>0</v>
      </c>
      <c r="S152" s="183"/>
      <c r="T152" s="185">
        <f>T153</f>
        <v>0</v>
      </c>
      <c r="AR152" s="186" t="s">
        <v>171</v>
      </c>
      <c r="AT152" s="187" t="s">
        <v>80</v>
      </c>
      <c r="AU152" s="187" t="s">
        <v>81</v>
      </c>
      <c r="AY152" s="186" t="s">
        <v>163</v>
      </c>
      <c r="BK152" s="188">
        <f>BK153</f>
        <v>0</v>
      </c>
    </row>
    <row r="153" spans="1:65" s="2" customFormat="1" ht="24.2" customHeight="1">
      <c r="A153" s="34"/>
      <c r="B153" s="35"/>
      <c r="C153" s="191" t="s">
        <v>227</v>
      </c>
      <c r="D153" s="191" t="s">
        <v>166</v>
      </c>
      <c r="E153" s="192" t="s">
        <v>228</v>
      </c>
      <c r="F153" s="193" t="s">
        <v>229</v>
      </c>
      <c r="G153" s="194" t="s">
        <v>230</v>
      </c>
      <c r="H153" s="195">
        <v>1</v>
      </c>
      <c r="I153" s="196"/>
      <c r="J153" s="197">
        <f>ROUND(I153*H153,2)</f>
        <v>0</v>
      </c>
      <c r="K153" s="193" t="s">
        <v>1</v>
      </c>
      <c r="L153" s="39"/>
      <c r="M153" s="237" t="s">
        <v>1</v>
      </c>
      <c r="N153" s="238" t="s">
        <v>46</v>
      </c>
      <c r="O153" s="239"/>
      <c r="P153" s="240">
        <f>O153*H153</f>
        <v>0</v>
      </c>
      <c r="Q153" s="240">
        <v>0</v>
      </c>
      <c r="R153" s="240">
        <f>Q153*H153</f>
        <v>0</v>
      </c>
      <c r="S153" s="240">
        <v>0</v>
      </c>
      <c r="T153" s="24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231</v>
      </c>
      <c r="AT153" s="202" t="s">
        <v>166</v>
      </c>
      <c r="AU153" s="202" t="s">
        <v>88</v>
      </c>
      <c r="AY153" s="17" t="s">
        <v>163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231</v>
      </c>
      <c r="BM153" s="202" t="s">
        <v>232</v>
      </c>
    </row>
    <row r="154" spans="1:31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D6Qtq1piU3nKhX3QwgbTiHr7zBLIjn3s/KvytoID/IG1dTqByJnem7mM/hYU7v+wMsohhkog6+fiVnvSj7TeeA==" saltValue="1IdXBg6AtNgsfRmVH+YLCRIO6wcnPRs9p9IvnUWKQ8EmDzGUwuIKkzQJE/YbEIOD7aG+JvPyeLFwFz+ms9pXrw==" spinCount="100000" sheet="1" objects="1" scenarios="1" formatColumns="0" formatRows="0" autoFilter="0"/>
  <autoFilter ref="C125:K15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98</v>
      </c>
      <c r="AZ2" s="242" t="s">
        <v>233</v>
      </c>
      <c r="BA2" s="242" t="s">
        <v>1</v>
      </c>
      <c r="BB2" s="242" t="s">
        <v>1</v>
      </c>
      <c r="BC2" s="242" t="s">
        <v>234</v>
      </c>
      <c r="BD2" s="242" t="s">
        <v>90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134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235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ROUND(J132,2)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ROUND((SUM(BE132:BE333)),2)</f>
        <v>0</v>
      </c>
      <c r="G35" s="34"/>
      <c r="H35" s="34"/>
      <c r="I35" s="130">
        <v>0.21</v>
      </c>
      <c r="J35" s="129">
        <f>ROUND(((SUM(BE132:BE333))*I35),2)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ROUND((SUM(BF132:BF333)),2)</f>
        <v>0</v>
      </c>
      <c r="G36" s="34"/>
      <c r="H36" s="34"/>
      <c r="I36" s="130">
        <v>0.15</v>
      </c>
      <c r="J36" s="129">
        <f>ROUND(((SUM(BF132:BF333))*I36),2)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ROUND((SUM(BG132:BG333)),2)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ROUND((SUM(BH132:BH333)),2)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ROUND((SUM(BI132:BI333)),2)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134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01.2 - Nové konstrukce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142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236</v>
      </c>
      <c r="E100" s="161"/>
      <c r="F100" s="161"/>
      <c r="G100" s="161"/>
      <c r="H100" s="161"/>
      <c r="I100" s="161"/>
      <c r="J100" s="162">
        <f>J134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237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144</v>
      </c>
      <c r="E102" s="156"/>
      <c r="F102" s="156"/>
      <c r="G102" s="156"/>
      <c r="H102" s="156"/>
      <c r="I102" s="156"/>
      <c r="J102" s="157">
        <f>J139</f>
        <v>0</v>
      </c>
      <c r="K102" s="154"/>
      <c r="L102" s="158"/>
    </row>
    <row r="103" spans="2:12" s="10" customFormat="1" ht="19.9" customHeight="1">
      <c r="B103" s="159"/>
      <c r="C103" s="104"/>
      <c r="D103" s="160" t="s">
        <v>238</v>
      </c>
      <c r="E103" s="161"/>
      <c r="F103" s="161"/>
      <c r="G103" s="161"/>
      <c r="H103" s="161"/>
      <c r="I103" s="161"/>
      <c r="J103" s="162">
        <f>J140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239</v>
      </c>
      <c r="E104" s="161"/>
      <c r="F104" s="161"/>
      <c r="G104" s="161"/>
      <c r="H104" s="161"/>
      <c r="I104" s="161"/>
      <c r="J104" s="162">
        <f>J232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240</v>
      </c>
      <c r="E105" s="161"/>
      <c r="F105" s="161"/>
      <c r="G105" s="161"/>
      <c r="H105" s="161"/>
      <c r="I105" s="161"/>
      <c r="J105" s="162">
        <f>J266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145</v>
      </c>
      <c r="E106" s="161"/>
      <c r="F106" s="161"/>
      <c r="G106" s="161"/>
      <c r="H106" s="161"/>
      <c r="I106" s="161"/>
      <c r="J106" s="162">
        <f>J271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241</v>
      </c>
      <c r="E107" s="161"/>
      <c r="F107" s="161"/>
      <c r="G107" s="161"/>
      <c r="H107" s="161"/>
      <c r="I107" s="161"/>
      <c r="J107" s="162">
        <f>J294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146</v>
      </c>
      <c r="E108" s="161"/>
      <c r="F108" s="161"/>
      <c r="G108" s="161"/>
      <c r="H108" s="161"/>
      <c r="I108" s="161"/>
      <c r="J108" s="162">
        <f>J304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242</v>
      </c>
      <c r="E109" s="161"/>
      <c r="F109" s="161"/>
      <c r="G109" s="161"/>
      <c r="H109" s="161"/>
      <c r="I109" s="161"/>
      <c r="J109" s="162">
        <f>J320</f>
        <v>0</v>
      </c>
      <c r="K109" s="104"/>
      <c r="L109" s="163"/>
    </row>
    <row r="110" spans="2:12" s="9" customFormat="1" ht="24.95" customHeight="1">
      <c r="B110" s="153"/>
      <c r="C110" s="154"/>
      <c r="D110" s="155" t="s">
        <v>147</v>
      </c>
      <c r="E110" s="156"/>
      <c r="F110" s="156"/>
      <c r="G110" s="156"/>
      <c r="H110" s="156"/>
      <c r="I110" s="156"/>
      <c r="J110" s="157">
        <f>J332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148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6" t="str">
        <f>E7</f>
        <v>Rekonstrukce střech nad vstupní halou a studovnou</v>
      </c>
      <c r="F120" s="327"/>
      <c r="G120" s="327"/>
      <c r="H120" s="327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133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6" t="s">
        <v>134</v>
      </c>
      <c r="F122" s="328"/>
      <c r="G122" s="328"/>
      <c r="H122" s="32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135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79" t="str">
        <f>E11</f>
        <v>01.2 - Nové konstrukce</v>
      </c>
      <c r="F124" s="328"/>
      <c r="G124" s="328"/>
      <c r="H124" s="328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>Hněvotínksá, Olomouc</v>
      </c>
      <c r="G126" s="36"/>
      <c r="H126" s="36"/>
      <c r="I126" s="29" t="s">
        <v>22</v>
      </c>
      <c r="J126" s="66">
        <f>IF(J14="","",J14)</f>
        <v>44930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5.7" customHeight="1">
      <c r="A128" s="34"/>
      <c r="B128" s="35"/>
      <c r="C128" s="29" t="s">
        <v>23</v>
      </c>
      <c r="D128" s="36"/>
      <c r="E128" s="36"/>
      <c r="F128" s="27" t="str">
        <f>E17</f>
        <v>Univerzita Palackého v Olomouci</v>
      </c>
      <c r="G128" s="36"/>
      <c r="H128" s="36"/>
      <c r="I128" s="29" t="s">
        <v>31</v>
      </c>
      <c r="J128" s="32" t="str">
        <f>E23</f>
        <v>Hexaplan International spol. s r.o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25.7" customHeight="1">
      <c r="A129" s="34"/>
      <c r="B129" s="35"/>
      <c r="C129" s="29" t="s">
        <v>29</v>
      </c>
      <c r="D129" s="36"/>
      <c r="E129" s="36"/>
      <c r="F129" s="27" t="str">
        <f>IF(E20="","",E20)</f>
        <v>Vyplň údaj</v>
      </c>
      <c r="G129" s="36"/>
      <c r="H129" s="36"/>
      <c r="I129" s="29" t="s">
        <v>36</v>
      </c>
      <c r="J129" s="32" t="str">
        <f>E26</f>
        <v>STAGA stavební agentura s.r.o.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4"/>
      <c r="B131" s="165"/>
      <c r="C131" s="166" t="s">
        <v>149</v>
      </c>
      <c r="D131" s="167" t="s">
        <v>66</v>
      </c>
      <c r="E131" s="167" t="s">
        <v>62</v>
      </c>
      <c r="F131" s="167" t="s">
        <v>63</v>
      </c>
      <c r="G131" s="167" t="s">
        <v>150</v>
      </c>
      <c r="H131" s="167" t="s">
        <v>151</v>
      </c>
      <c r="I131" s="167" t="s">
        <v>152</v>
      </c>
      <c r="J131" s="167" t="s">
        <v>139</v>
      </c>
      <c r="K131" s="168" t="s">
        <v>153</v>
      </c>
      <c r="L131" s="169"/>
      <c r="M131" s="75" t="s">
        <v>1</v>
      </c>
      <c r="N131" s="76" t="s">
        <v>45</v>
      </c>
      <c r="O131" s="76" t="s">
        <v>154</v>
      </c>
      <c r="P131" s="76" t="s">
        <v>155</v>
      </c>
      <c r="Q131" s="76" t="s">
        <v>156</v>
      </c>
      <c r="R131" s="76" t="s">
        <v>157</v>
      </c>
      <c r="S131" s="76" t="s">
        <v>158</v>
      </c>
      <c r="T131" s="77" t="s">
        <v>159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3" s="2" customFormat="1" ht="22.9" customHeight="1">
      <c r="A132" s="34"/>
      <c r="B132" s="35"/>
      <c r="C132" s="82" t="s">
        <v>160</v>
      </c>
      <c r="D132" s="36"/>
      <c r="E132" s="36"/>
      <c r="F132" s="36"/>
      <c r="G132" s="36"/>
      <c r="H132" s="36"/>
      <c r="I132" s="36"/>
      <c r="J132" s="170">
        <f>BK132</f>
        <v>0</v>
      </c>
      <c r="K132" s="36"/>
      <c r="L132" s="39"/>
      <c r="M132" s="78"/>
      <c r="N132" s="171"/>
      <c r="O132" s="79"/>
      <c r="P132" s="172">
        <f>P133+P139+P332</f>
        <v>0</v>
      </c>
      <c r="Q132" s="79"/>
      <c r="R132" s="172">
        <f>R133+R139+R332</f>
        <v>28.068950399999995</v>
      </c>
      <c r="S132" s="79"/>
      <c r="T132" s="173">
        <f>T133+T139+T332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80</v>
      </c>
      <c r="AU132" s="17" t="s">
        <v>141</v>
      </c>
      <c r="BK132" s="174">
        <f>BK133+BK139+BK332</f>
        <v>0</v>
      </c>
    </row>
    <row r="133" spans="2:63" s="12" customFormat="1" ht="25.9" customHeight="1">
      <c r="B133" s="175"/>
      <c r="C133" s="176"/>
      <c r="D133" s="177" t="s">
        <v>80</v>
      </c>
      <c r="E133" s="178" t="s">
        <v>161</v>
      </c>
      <c r="F133" s="178" t="s">
        <v>162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P134+P137</f>
        <v>0</v>
      </c>
      <c r="Q133" s="183"/>
      <c r="R133" s="184">
        <f>R134+R137</f>
        <v>0.05500000000000001</v>
      </c>
      <c r="S133" s="183"/>
      <c r="T133" s="185">
        <f>T134+T137</f>
        <v>0</v>
      </c>
      <c r="AR133" s="186" t="s">
        <v>88</v>
      </c>
      <c r="AT133" s="187" t="s">
        <v>80</v>
      </c>
      <c r="AU133" s="187" t="s">
        <v>81</v>
      </c>
      <c r="AY133" s="186" t="s">
        <v>163</v>
      </c>
      <c r="BK133" s="188">
        <f>BK134+BK137</f>
        <v>0</v>
      </c>
    </row>
    <row r="134" spans="2:63" s="12" customFormat="1" ht="22.9" customHeight="1">
      <c r="B134" s="175"/>
      <c r="C134" s="176"/>
      <c r="D134" s="177" t="s">
        <v>80</v>
      </c>
      <c r="E134" s="189" t="s">
        <v>212</v>
      </c>
      <c r="F134" s="189" t="s">
        <v>243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SUM(P135:P136)</f>
        <v>0</v>
      </c>
      <c r="Q134" s="183"/>
      <c r="R134" s="184">
        <f>SUM(R135:R136)</f>
        <v>0.05500000000000001</v>
      </c>
      <c r="S134" s="183"/>
      <c r="T134" s="185">
        <f>SUM(T135:T136)</f>
        <v>0</v>
      </c>
      <c r="AR134" s="186" t="s">
        <v>88</v>
      </c>
      <c r="AT134" s="187" t="s">
        <v>80</v>
      </c>
      <c r="AU134" s="187" t="s">
        <v>88</v>
      </c>
      <c r="AY134" s="186" t="s">
        <v>163</v>
      </c>
      <c r="BK134" s="188">
        <f>SUM(BK135:BK136)</f>
        <v>0</v>
      </c>
    </row>
    <row r="135" spans="1:65" s="2" customFormat="1" ht="37.9" customHeight="1">
      <c r="A135" s="34"/>
      <c r="B135" s="35"/>
      <c r="C135" s="191" t="s">
        <v>88</v>
      </c>
      <c r="D135" s="191" t="s">
        <v>166</v>
      </c>
      <c r="E135" s="192" t="s">
        <v>244</v>
      </c>
      <c r="F135" s="193" t="s">
        <v>245</v>
      </c>
      <c r="G135" s="194" t="s">
        <v>204</v>
      </c>
      <c r="H135" s="195">
        <v>220</v>
      </c>
      <c r="I135" s="196"/>
      <c r="J135" s="197">
        <f>ROUND(I135*H135,2)</f>
        <v>0</v>
      </c>
      <c r="K135" s="193" t="s">
        <v>170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0.00021</v>
      </c>
      <c r="R135" s="200">
        <f>Q135*H135</f>
        <v>0.046200000000000005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171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171</v>
      </c>
      <c r="BM135" s="202" t="s">
        <v>246</v>
      </c>
    </row>
    <row r="136" spans="1:65" s="2" customFormat="1" ht="37.9" customHeight="1">
      <c r="A136" s="34"/>
      <c r="B136" s="35"/>
      <c r="C136" s="191" t="s">
        <v>90</v>
      </c>
      <c r="D136" s="191" t="s">
        <v>166</v>
      </c>
      <c r="E136" s="192" t="s">
        <v>247</v>
      </c>
      <c r="F136" s="193" t="s">
        <v>248</v>
      </c>
      <c r="G136" s="194" t="s">
        <v>204</v>
      </c>
      <c r="H136" s="195">
        <v>220</v>
      </c>
      <c r="I136" s="196"/>
      <c r="J136" s="197">
        <f>ROUND(I136*H136,2)</f>
        <v>0</v>
      </c>
      <c r="K136" s="193" t="s">
        <v>170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4E-05</v>
      </c>
      <c r="R136" s="200">
        <f>Q136*H136</f>
        <v>0.0088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171</v>
      </c>
      <c r="BM136" s="202" t="s">
        <v>249</v>
      </c>
    </row>
    <row r="137" spans="2:63" s="12" customFormat="1" ht="22.9" customHeight="1">
      <c r="B137" s="175"/>
      <c r="C137" s="176"/>
      <c r="D137" s="177" t="s">
        <v>80</v>
      </c>
      <c r="E137" s="189" t="s">
        <v>250</v>
      </c>
      <c r="F137" s="189" t="s">
        <v>251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</v>
      </c>
      <c r="AR137" s="186" t="s">
        <v>88</v>
      </c>
      <c r="AT137" s="187" t="s">
        <v>80</v>
      </c>
      <c r="AU137" s="187" t="s">
        <v>88</v>
      </c>
      <c r="AY137" s="186" t="s">
        <v>163</v>
      </c>
      <c r="BK137" s="188">
        <f>BK138</f>
        <v>0</v>
      </c>
    </row>
    <row r="138" spans="1:65" s="2" customFormat="1" ht="55.5" customHeight="1">
      <c r="A138" s="34"/>
      <c r="B138" s="35"/>
      <c r="C138" s="191" t="s">
        <v>176</v>
      </c>
      <c r="D138" s="191" t="s">
        <v>166</v>
      </c>
      <c r="E138" s="192" t="s">
        <v>252</v>
      </c>
      <c r="F138" s="193" t="s">
        <v>253</v>
      </c>
      <c r="G138" s="194" t="s">
        <v>169</v>
      </c>
      <c r="H138" s="195">
        <v>0.587</v>
      </c>
      <c r="I138" s="196"/>
      <c r="J138" s="197">
        <f>ROUND(I138*H138,2)</f>
        <v>0</v>
      </c>
      <c r="K138" s="193" t="s">
        <v>170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171</v>
      </c>
      <c r="AT138" s="202" t="s">
        <v>166</v>
      </c>
      <c r="AU138" s="202" t="s">
        <v>90</v>
      </c>
      <c r="AY138" s="17" t="s">
        <v>163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171</v>
      </c>
      <c r="BM138" s="202" t="s">
        <v>254</v>
      </c>
    </row>
    <row r="139" spans="2:63" s="12" customFormat="1" ht="25.9" customHeight="1">
      <c r="B139" s="175"/>
      <c r="C139" s="176"/>
      <c r="D139" s="177" t="s">
        <v>80</v>
      </c>
      <c r="E139" s="178" t="s">
        <v>197</v>
      </c>
      <c r="F139" s="178" t="s">
        <v>198</v>
      </c>
      <c r="G139" s="176"/>
      <c r="H139" s="176"/>
      <c r="I139" s="179"/>
      <c r="J139" s="180">
        <f>BK139</f>
        <v>0</v>
      </c>
      <c r="K139" s="176"/>
      <c r="L139" s="181"/>
      <c r="M139" s="182"/>
      <c r="N139" s="183"/>
      <c r="O139" s="183"/>
      <c r="P139" s="184">
        <f>P140+P232+P266+P271+P294+P304+P320</f>
        <v>0</v>
      </c>
      <c r="Q139" s="183"/>
      <c r="R139" s="184">
        <f>R140+R232+R266+R271+R294+R304+R320</f>
        <v>28.013950399999995</v>
      </c>
      <c r="S139" s="183"/>
      <c r="T139" s="185">
        <f>T140+T232+T266+T271+T294+T304+T320</f>
        <v>0</v>
      </c>
      <c r="AR139" s="186" t="s">
        <v>90</v>
      </c>
      <c r="AT139" s="187" t="s">
        <v>80</v>
      </c>
      <c r="AU139" s="187" t="s">
        <v>81</v>
      </c>
      <c r="AY139" s="186" t="s">
        <v>163</v>
      </c>
      <c r="BK139" s="188">
        <f>BK140+BK232+BK266+BK271+BK294+BK304+BK320</f>
        <v>0</v>
      </c>
    </row>
    <row r="140" spans="2:63" s="12" customFormat="1" ht="22.9" customHeight="1">
      <c r="B140" s="175"/>
      <c r="C140" s="176"/>
      <c r="D140" s="177" t="s">
        <v>80</v>
      </c>
      <c r="E140" s="189" t="s">
        <v>255</v>
      </c>
      <c r="F140" s="189" t="s">
        <v>256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SUM(P141:P231)</f>
        <v>0</v>
      </c>
      <c r="Q140" s="183"/>
      <c r="R140" s="184">
        <f>SUM(R141:R231)</f>
        <v>16.1769163</v>
      </c>
      <c r="S140" s="183"/>
      <c r="T140" s="185">
        <f>SUM(T141:T231)</f>
        <v>0</v>
      </c>
      <c r="AR140" s="186" t="s">
        <v>90</v>
      </c>
      <c r="AT140" s="187" t="s">
        <v>80</v>
      </c>
      <c r="AU140" s="187" t="s">
        <v>88</v>
      </c>
      <c r="AY140" s="186" t="s">
        <v>163</v>
      </c>
      <c r="BK140" s="188">
        <f>SUM(BK141:BK231)</f>
        <v>0</v>
      </c>
    </row>
    <row r="141" spans="1:65" s="2" customFormat="1" ht="37.9" customHeight="1">
      <c r="A141" s="34"/>
      <c r="B141" s="35"/>
      <c r="C141" s="191" t="s">
        <v>171</v>
      </c>
      <c r="D141" s="191" t="s">
        <v>166</v>
      </c>
      <c r="E141" s="192" t="s">
        <v>257</v>
      </c>
      <c r="F141" s="193" t="s">
        <v>258</v>
      </c>
      <c r="G141" s="194" t="s">
        <v>204</v>
      </c>
      <c r="H141" s="195">
        <v>198.81</v>
      </c>
      <c r="I141" s="196"/>
      <c r="J141" s="197">
        <f>ROUND(I141*H141,2)</f>
        <v>0</v>
      </c>
      <c r="K141" s="193" t="s">
        <v>170</v>
      </c>
      <c r="L141" s="39"/>
      <c r="M141" s="198" t="s">
        <v>1</v>
      </c>
      <c r="N141" s="199" t="s">
        <v>46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205</v>
      </c>
      <c r="AT141" s="202" t="s">
        <v>166</v>
      </c>
      <c r="AU141" s="202" t="s">
        <v>90</v>
      </c>
      <c r="AY141" s="17" t="s">
        <v>163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88</v>
      </c>
      <c r="BK141" s="203">
        <f>ROUND(I141*H141,2)</f>
        <v>0</v>
      </c>
      <c r="BL141" s="17" t="s">
        <v>205</v>
      </c>
      <c r="BM141" s="202" t="s">
        <v>259</v>
      </c>
    </row>
    <row r="142" spans="2:51" s="14" customFormat="1" ht="11.25">
      <c r="B142" s="215"/>
      <c r="C142" s="216"/>
      <c r="D142" s="206" t="s">
        <v>191</v>
      </c>
      <c r="E142" s="217" t="s">
        <v>1</v>
      </c>
      <c r="F142" s="218" t="s">
        <v>260</v>
      </c>
      <c r="G142" s="216"/>
      <c r="H142" s="217" t="s">
        <v>1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191</v>
      </c>
      <c r="AU142" s="224" t="s">
        <v>90</v>
      </c>
      <c r="AV142" s="14" t="s">
        <v>88</v>
      </c>
      <c r="AW142" s="14" t="s">
        <v>35</v>
      </c>
      <c r="AX142" s="14" t="s">
        <v>81</v>
      </c>
      <c r="AY142" s="224" t="s">
        <v>163</v>
      </c>
    </row>
    <row r="143" spans="2:51" s="14" customFormat="1" ht="11.25">
      <c r="B143" s="215"/>
      <c r="C143" s="216"/>
      <c r="D143" s="206" t="s">
        <v>191</v>
      </c>
      <c r="E143" s="217" t="s">
        <v>1</v>
      </c>
      <c r="F143" s="218" t="s">
        <v>261</v>
      </c>
      <c r="G143" s="216"/>
      <c r="H143" s="217" t="s">
        <v>1</v>
      </c>
      <c r="I143" s="219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191</v>
      </c>
      <c r="AU143" s="224" t="s">
        <v>90</v>
      </c>
      <c r="AV143" s="14" t="s">
        <v>88</v>
      </c>
      <c r="AW143" s="14" t="s">
        <v>35</v>
      </c>
      <c r="AX143" s="14" t="s">
        <v>81</v>
      </c>
      <c r="AY143" s="224" t="s">
        <v>163</v>
      </c>
    </row>
    <row r="144" spans="2:51" s="13" customFormat="1" ht="11.25">
      <c r="B144" s="204"/>
      <c r="C144" s="205"/>
      <c r="D144" s="206" t="s">
        <v>191</v>
      </c>
      <c r="E144" s="225" t="s">
        <v>1</v>
      </c>
      <c r="F144" s="207" t="s">
        <v>262</v>
      </c>
      <c r="G144" s="205"/>
      <c r="H144" s="208">
        <v>198.81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191</v>
      </c>
      <c r="AU144" s="214" t="s">
        <v>90</v>
      </c>
      <c r="AV144" s="13" t="s">
        <v>90</v>
      </c>
      <c r="AW144" s="13" t="s">
        <v>35</v>
      </c>
      <c r="AX144" s="13" t="s">
        <v>81</v>
      </c>
      <c r="AY144" s="214" t="s">
        <v>163</v>
      </c>
    </row>
    <row r="145" spans="2:51" s="15" customFormat="1" ht="11.25">
      <c r="B145" s="226"/>
      <c r="C145" s="227"/>
      <c r="D145" s="206" t="s">
        <v>191</v>
      </c>
      <c r="E145" s="228" t="s">
        <v>1</v>
      </c>
      <c r="F145" s="229" t="s">
        <v>209</v>
      </c>
      <c r="G145" s="227"/>
      <c r="H145" s="230">
        <v>198.81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191</v>
      </c>
      <c r="AU145" s="236" t="s">
        <v>90</v>
      </c>
      <c r="AV145" s="15" t="s">
        <v>171</v>
      </c>
      <c r="AW145" s="15" t="s">
        <v>35</v>
      </c>
      <c r="AX145" s="15" t="s">
        <v>88</v>
      </c>
      <c r="AY145" s="236" t="s">
        <v>163</v>
      </c>
    </row>
    <row r="146" spans="1:65" s="2" customFormat="1" ht="16.5" customHeight="1">
      <c r="A146" s="34"/>
      <c r="B146" s="35"/>
      <c r="C146" s="243" t="s">
        <v>183</v>
      </c>
      <c r="D146" s="243" t="s">
        <v>263</v>
      </c>
      <c r="E146" s="244" t="s">
        <v>264</v>
      </c>
      <c r="F146" s="245" t="s">
        <v>265</v>
      </c>
      <c r="G146" s="246" t="s">
        <v>266</v>
      </c>
      <c r="H146" s="247">
        <v>69.584</v>
      </c>
      <c r="I146" s="248"/>
      <c r="J146" s="249">
        <f>ROUND(I146*H146,2)</f>
        <v>0</v>
      </c>
      <c r="K146" s="245" t="s">
        <v>170</v>
      </c>
      <c r="L146" s="250"/>
      <c r="M146" s="251" t="s">
        <v>1</v>
      </c>
      <c r="N146" s="252" t="s">
        <v>46</v>
      </c>
      <c r="O146" s="71"/>
      <c r="P146" s="200">
        <f>O146*H146</f>
        <v>0</v>
      </c>
      <c r="Q146" s="200">
        <v>0.001</v>
      </c>
      <c r="R146" s="200">
        <f>Q146*H146</f>
        <v>0.06958400000000001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267</v>
      </c>
      <c r="AT146" s="202" t="s">
        <v>263</v>
      </c>
      <c r="AU146" s="202" t="s">
        <v>90</v>
      </c>
      <c r="AY146" s="17" t="s">
        <v>163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88</v>
      </c>
      <c r="BK146" s="203">
        <f>ROUND(I146*H146,2)</f>
        <v>0</v>
      </c>
      <c r="BL146" s="17" t="s">
        <v>205</v>
      </c>
      <c r="BM146" s="202" t="s">
        <v>268</v>
      </c>
    </row>
    <row r="147" spans="2:51" s="13" customFormat="1" ht="11.25">
      <c r="B147" s="204"/>
      <c r="C147" s="205"/>
      <c r="D147" s="206" t="s">
        <v>191</v>
      </c>
      <c r="E147" s="205"/>
      <c r="F147" s="207" t="s">
        <v>269</v>
      </c>
      <c r="G147" s="205"/>
      <c r="H147" s="208">
        <v>69.584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191</v>
      </c>
      <c r="AU147" s="214" t="s">
        <v>90</v>
      </c>
      <c r="AV147" s="13" t="s">
        <v>90</v>
      </c>
      <c r="AW147" s="13" t="s">
        <v>4</v>
      </c>
      <c r="AX147" s="13" t="s">
        <v>88</v>
      </c>
      <c r="AY147" s="214" t="s">
        <v>163</v>
      </c>
    </row>
    <row r="148" spans="1:65" s="2" customFormat="1" ht="33" customHeight="1">
      <c r="A148" s="34"/>
      <c r="B148" s="35"/>
      <c r="C148" s="191" t="s">
        <v>187</v>
      </c>
      <c r="D148" s="191" t="s">
        <v>166</v>
      </c>
      <c r="E148" s="192" t="s">
        <v>270</v>
      </c>
      <c r="F148" s="193" t="s">
        <v>271</v>
      </c>
      <c r="G148" s="194" t="s">
        <v>204</v>
      </c>
      <c r="H148" s="195">
        <v>198.81</v>
      </c>
      <c r="I148" s="196"/>
      <c r="J148" s="197">
        <f>ROUND(I148*H148,2)</f>
        <v>0</v>
      </c>
      <c r="K148" s="193" t="s">
        <v>170</v>
      </c>
      <c r="L148" s="39"/>
      <c r="M148" s="198" t="s">
        <v>1</v>
      </c>
      <c r="N148" s="199" t="s">
        <v>46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205</v>
      </c>
      <c r="AT148" s="202" t="s">
        <v>166</v>
      </c>
      <c r="AU148" s="202" t="s">
        <v>90</v>
      </c>
      <c r="AY148" s="17" t="s">
        <v>163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88</v>
      </c>
      <c r="BK148" s="203">
        <f>ROUND(I148*H148,2)</f>
        <v>0</v>
      </c>
      <c r="BL148" s="17" t="s">
        <v>205</v>
      </c>
      <c r="BM148" s="202" t="s">
        <v>272</v>
      </c>
    </row>
    <row r="149" spans="2:51" s="14" customFormat="1" ht="11.25">
      <c r="B149" s="215"/>
      <c r="C149" s="216"/>
      <c r="D149" s="206" t="s">
        <v>191</v>
      </c>
      <c r="E149" s="217" t="s">
        <v>1</v>
      </c>
      <c r="F149" s="218" t="s">
        <v>273</v>
      </c>
      <c r="G149" s="216"/>
      <c r="H149" s="217" t="s">
        <v>1</v>
      </c>
      <c r="I149" s="219"/>
      <c r="J149" s="216"/>
      <c r="K149" s="216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191</v>
      </c>
      <c r="AU149" s="224" t="s">
        <v>90</v>
      </c>
      <c r="AV149" s="14" t="s">
        <v>88</v>
      </c>
      <c r="AW149" s="14" t="s">
        <v>35</v>
      </c>
      <c r="AX149" s="14" t="s">
        <v>81</v>
      </c>
      <c r="AY149" s="224" t="s">
        <v>163</v>
      </c>
    </row>
    <row r="150" spans="2:51" s="14" customFormat="1" ht="11.25">
      <c r="B150" s="215"/>
      <c r="C150" s="216"/>
      <c r="D150" s="206" t="s">
        <v>191</v>
      </c>
      <c r="E150" s="217" t="s">
        <v>1</v>
      </c>
      <c r="F150" s="218" t="s">
        <v>261</v>
      </c>
      <c r="G150" s="216"/>
      <c r="H150" s="217" t="s">
        <v>1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191</v>
      </c>
      <c r="AU150" s="224" t="s">
        <v>90</v>
      </c>
      <c r="AV150" s="14" t="s">
        <v>88</v>
      </c>
      <c r="AW150" s="14" t="s">
        <v>35</v>
      </c>
      <c r="AX150" s="14" t="s">
        <v>81</v>
      </c>
      <c r="AY150" s="224" t="s">
        <v>163</v>
      </c>
    </row>
    <row r="151" spans="2:51" s="13" customFormat="1" ht="11.25">
      <c r="B151" s="204"/>
      <c r="C151" s="205"/>
      <c r="D151" s="206" t="s">
        <v>191</v>
      </c>
      <c r="E151" s="225" t="s">
        <v>1</v>
      </c>
      <c r="F151" s="207" t="s">
        <v>262</v>
      </c>
      <c r="G151" s="205"/>
      <c r="H151" s="208">
        <v>198.81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191</v>
      </c>
      <c r="AU151" s="214" t="s">
        <v>90</v>
      </c>
      <c r="AV151" s="13" t="s">
        <v>90</v>
      </c>
      <c r="AW151" s="13" t="s">
        <v>35</v>
      </c>
      <c r="AX151" s="13" t="s">
        <v>81</v>
      </c>
      <c r="AY151" s="214" t="s">
        <v>163</v>
      </c>
    </row>
    <row r="152" spans="2:51" s="15" customFormat="1" ht="11.25">
      <c r="B152" s="226"/>
      <c r="C152" s="227"/>
      <c r="D152" s="206" t="s">
        <v>191</v>
      </c>
      <c r="E152" s="228" t="s">
        <v>1</v>
      </c>
      <c r="F152" s="229" t="s">
        <v>209</v>
      </c>
      <c r="G152" s="227"/>
      <c r="H152" s="230">
        <v>198.81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191</v>
      </c>
      <c r="AU152" s="236" t="s">
        <v>90</v>
      </c>
      <c r="AV152" s="15" t="s">
        <v>171</v>
      </c>
      <c r="AW152" s="15" t="s">
        <v>35</v>
      </c>
      <c r="AX152" s="15" t="s">
        <v>88</v>
      </c>
      <c r="AY152" s="236" t="s">
        <v>163</v>
      </c>
    </row>
    <row r="153" spans="1:65" s="2" customFormat="1" ht="49.15" customHeight="1">
      <c r="A153" s="34"/>
      <c r="B153" s="35"/>
      <c r="C153" s="243" t="s">
        <v>193</v>
      </c>
      <c r="D153" s="243" t="s">
        <v>263</v>
      </c>
      <c r="E153" s="244" t="s">
        <v>274</v>
      </c>
      <c r="F153" s="245" t="s">
        <v>275</v>
      </c>
      <c r="G153" s="246" t="s">
        <v>204</v>
      </c>
      <c r="H153" s="247">
        <v>218.691</v>
      </c>
      <c r="I153" s="248"/>
      <c r="J153" s="249">
        <f>ROUND(I153*H153,2)</f>
        <v>0</v>
      </c>
      <c r="K153" s="245" t="s">
        <v>170</v>
      </c>
      <c r="L153" s="250"/>
      <c r="M153" s="251" t="s">
        <v>1</v>
      </c>
      <c r="N153" s="252" t="s">
        <v>46</v>
      </c>
      <c r="O153" s="71"/>
      <c r="P153" s="200">
        <f>O153*H153</f>
        <v>0</v>
      </c>
      <c r="Q153" s="200">
        <v>0.004</v>
      </c>
      <c r="R153" s="200">
        <f>Q153*H153</f>
        <v>0.874764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267</v>
      </c>
      <c r="AT153" s="202" t="s">
        <v>263</v>
      </c>
      <c r="AU153" s="202" t="s">
        <v>90</v>
      </c>
      <c r="AY153" s="17" t="s">
        <v>163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205</v>
      </c>
      <c r="BM153" s="202" t="s">
        <v>276</v>
      </c>
    </row>
    <row r="154" spans="2:51" s="13" customFormat="1" ht="11.25">
      <c r="B154" s="204"/>
      <c r="C154" s="205"/>
      <c r="D154" s="206" t="s">
        <v>191</v>
      </c>
      <c r="E154" s="205"/>
      <c r="F154" s="207" t="s">
        <v>277</v>
      </c>
      <c r="G154" s="205"/>
      <c r="H154" s="208">
        <v>218.691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191</v>
      </c>
      <c r="AU154" s="214" t="s">
        <v>90</v>
      </c>
      <c r="AV154" s="13" t="s">
        <v>90</v>
      </c>
      <c r="AW154" s="13" t="s">
        <v>4</v>
      </c>
      <c r="AX154" s="13" t="s">
        <v>88</v>
      </c>
      <c r="AY154" s="214" t="s">
        <v>163</v>
      </c>
    </row>
    <row r="155" spans="1:65" s="2" customFormat="1" ht="33" customHeight="1">
      <c r="A155" s="34"/>
      <c r="B155" s="35"/>
      <c r="C155" s="191" t="s">
        <v>201</v>
      </c>
      <c r="D155" s="191" t="s">
        <v>166</v>
      </c>
      <c r="E155" s="192" t="s">
        <v>278</v>
      </c>
      <c r="F155" s="193" t="s">
        <v>279</v>
      </c>
      <c r="G155" s="194" t="s">
        <v>204</v>
      </c>
      <c r="H155" s="195">
        <v>198.81</v>
      </c>
      <c r="I155" s="196"/>
      <c r="J155" s="197">
        <f>ROUND(I155*H155,2)</f>
        <v>0</v>
      </c>
      <c r="K155" s="193" t="s">
        <v>170</v>
      </c>
      <c r="L155" s="39"/>
      <c r="M155" s="198" t="s">
        <v>1</v>
      </c>
      <c r="N155" s="199" t="s">
        <v>46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205</v>
      </c>
      <c r="AT155" s="202" t="s">
        <v>166</v>
      </c>
      <c r="AU155" s="202" t="s">
        <v>90</v>
      </c>
      <c r="AY155" s="17" t="s">
        <v>163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88</v>
      </c>
      <c r="BK155" s="203">
        <f>ROUND(I155*H155,2)</f>
        <v>0</v>
      </c>
      <c r="BL155" s="17" t="s">
        <v>205</v>
      </c>
      <c r="BM155" s="202" t="s">
        <v>280</v>
      </c>
    </row>
    <row r="156" spans="2:51" s="14" customFormat="1" ht="11.25">
      <c r="B156" s="215"/>
      <c r="C156" s="216"/>
      <c r="D156" s="206" t="s">
        <v>191</v>
      </c>
      <c r="E156" s="217" t="s">
        <v>1</v>
      </c>
      <c r="F156" s="218" t="s">
        <v>281</v>
      </c>
      <c r="G156" s="216"/>
      <c r="H156" s="217" t="s">
        <v>1</v>
      </c>
      <c r="I156" s="219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191</v>
      </c>
      <c r="AU156" s="224" t="s">
        <v>90</v>
      </c>
      <c r="AV156" s="14" t="s">
        <v>88</v>
      </c>
      <c r="AW156" s="14" t="s">
        <v>35</v>
      </c>
      <c r="AX156" s="14" t="s">
        <v>81</v>
      </c>
      <c r="AY156" s="224" t="s">
        <v>163</v>
      </c>
    </row>
    <row r="157" spans="2:51" s="14" customFormat="1" ht="11.25">
      <c r="B157" s="215"/>
      <c r="C157" s="216"/>
      <c r="D157" s="206" t="s">
        <v>191</v>
      </c>
      <c r="E157" s="217" t="s">
        <v>1</v>
      </c>
      <c r="F157" s="218" t="s">
        <v>261</v>
      </c>
      <c r="G157" s="216"/>
      <c r="H157" s="217" t="s">
        <v>1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191</v>
      </c>
      <c r="AU157" s="224" t="s">
        <v>90</v>
      </c>
      <c r="AV157" s="14" t="s">
        <v>88</v>
      </c>
      <c r="AW157" s="14" t="s">
        <v>35</v>
      </c>
      <c r="AX157" s="14" t="s">
        <v>81</v>
      </c>
      <c r="AY157" s="224" t="s">
        <v>163</v>
      </c>
    </row>
    <row r="158" spans="2:51" s="13" customFormat="1" ht="11.25">
      <c r="B158" s="204"/>
      <c r="C158" s="205"/>
      <c r="D158" s="206" t="s">
        <v>191</v>
      </c>
      <c r="E158" s="225" t="s">
        <v>1</v>
      </c>
      <c r="F158" s="207" t="s">
        <v>262</v>
      </c>
      <c r="G158" s="205"/>
      <c r="H158" s="208">
        <v>198.81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191</v>
      </c>
      <c r="AU158" s="214" t="s">
        <v>90</v>
      </c>
      <c r="AV158" s="13" t="s">
        <v>90</v>
      </c>
      <c r="AW158" s="13" t="s">
        <v>35</v>
      </c>
      <c r="AX158" s="13" t="s">
        <v>81</v>
      </c>
      <c r="AY158" s="214" t="s">
        <v>163</v>
      </c>
    </row>
    <row r="159" spans="2:51" s="15" customFormat="1" ht="11.25">
      <c r="B159" s="226"/>
      <c r="C159" s="227"/>
      <c r="D159" s="206" t="s">
        <v>191</v>
      </c>
      <c r="E159" s="228" t="s">
        <v>1</v>
      </c>
      <c r="F159" s="229" t="s">
        <v>209</v>
      </c>
      <c r="G159" s="227"/>
      <c r="H159" s="230">
        <v>198.81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191</v>
      </c>
      <c r="AU159" s="236" t="s">
        <v>90</v>
      </c>
      <c r="AV159" s="15" t="s">
        <v>171</v>
      </c>
      <c r="AW159" s="15" t="s">
        <v>35</v>
      </c>
      <c r="AX159" s="15" t="s">
        <v>88</v>
      </c>
      <c r="AY159" s="236" t="s">
        <v>163</v>
      </c>
    </row>
    <row r="160" spans="1:65" s="2" customFormat="1" ht="49.15" customHeight="1">
      <c r="A160" s="34"/>
      <c r="B160" s="35"/>
      <c r="C160" s="191" t="s">
        <v>212</v>
      </c>
      <c r="D160" s="191" t="s">
        <v>166</v>
      </c>
      <c r="E160" s="192" t="s">
        <v>282</v>
      </c>
      <c r="F160" s="193" t="s">
        <v>283</v>
      </c>
      <c r="G160" s="194" t="s">
        <v>204</v>
      </c>
      <c r="H160" s="195">
        <v>8.72</v>
      </c>
      <c r="I160" s="196"/>
      <c r="J160" s="197">
        <f>ROUND(I160*H160,2)</f>
        <v>0</v>
      </c>
      <c r="K160" s="193" t="s">
        <v>170</v>
      </c>
      <c r="L160" s="39"/>
      <c r="M160" s="198" t="s">
        <v>1</v>
      </c>
      <c r="N160" s="199" t="s">
        <v>46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205</v>
      </c>
      <c r="AT160" s="202" t="s">
        <v>166</v>
      </c>
      <c r="AU160" s="202" t="s">
        <v>90</v>
      </c>
      <c r="AY160" s="17" t="s">
        <v>163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88</v>
      </c>
      <c r="BK160" s="203">
        <f>ROUND(I160*H160,2)</f>
        <v>0</v>
      </c>
      <c r="BL160" s="17" t="s">
        <v>205</v>
      </c>
      <c r="BM160" s="202" t="s">
        <v>284</v>
      </c>
    </row>
    <row r="161" spans="2:51" s="14" customFormat="1" ht="11.25">
      <c r="B161" s="215"/>
      <c r="C161" s="216"/>
      <c r="D161" s="206" t="s">
        <v>191</v>
      </c>
      <c r="E161" s="217" t="s">
        <v>1</v>
      </c>
      <c r="F161" s="218" t="s">
        <v>285</v>
      </c>
      <c r="G161" s="216"/>
      <c r="H161" s="217" t="s">
        <v>1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191</v>
      </c>
      <c r="AU161" s="224" t="s">
        <v>90</v>
      </c>
      <c r="AV161" s="14" t="s">
        <v>88</v>
      </c>
      <c r="AW161" s="14" t="s">
        <v>35</v>
      </c>
      <c r="AX161" s="14" t="s">
        <v>81</v>
      </c>
      <c r="AY161" s="224" t="s">
        <v>163</v>
      </c>
    </row>
    <row r="162" spans="2:51" s="14" customFormat="1" ht="11.25">
      <c r="B162" s="215"/>
      <c r="C162" s="216"/>
      <c r="D162" s="206" t="s">
        <v>191</v>
      </c>
      <c r="E162" s="217" t="s">
        <v>1</v>
      </c>
      <c r="F162" s="218" t="s">
        <v>261</v>
      </c>
      <c r="G162" s="216"/>
      <c r="H162" s="217" t="s">
        <v>1</v>
      </c>
      <c r="I162" s="219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191</v>
      </c>
      <c r="AU162" s="224" t="s">
        <v>90</v>
      </c>
      <c r="AV162" s="14" t="s">
        <v>88</v>
      </c>
      <c r="AW162" s="14" t="s">
        <v>35</v>
      </c>
      <c r="AX162" s="14" t="s">
        <v>81</v>
      </c>
      <c r="AY162" s="224" t="s">
        <v>163</v>
      </c>
    </row>
    <row r="163" spans="2:51" s="13" customFormat="1" ht="11.25">
      <c r="B163" s="204"/>
      <c r="C163" s="205"/>
      <c r="D163" s="206" t="s">
        <v>191</v>
      </c>
      <c r="E163" s="225" t="s">
        <v>1</v>
      </c>
      <c r="F163" s="207" t="s">
        <v>286</v>
      </c>
      <c r="G163" s="205"/>
      <c r="H163" s="208">
        <v>8.72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191</v>
      </c>
      <c r="AU163" s="214" t="s">
        <v>90</v>
      </c>
      <c r="AV163" s="13" t="s">
        <v>90</v>
      </c>
      <c r="AW163" s="13" t="s">
        <v>35</v>
      </c>
      <c r="AX163" s="13" t="s">
        <v>81</v>
      </c>
      <c r="AY163" s="214" t="s">
        <v>163</v>
      </c>
    </row>
    <row r="164" spans="2:51" s="15" customFormat="1" ht="11.25">
      <c r="B164" s="226"/>
      <c r="C164" s="227"/>
      <c r="D164" s="206" t="s">
        <v>191</v>
      </c>
      <c r="E164" s="228" t="s">
        <v>1</v>
      </c>
      <c r="F164" s="229" t="s">
        <v>209</v>
      </c>
      <c r="G164" s="227"/>
      <c r="H164" s="230">
        <v>8.72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191</v>
      </c>
      <c r="AU164" s="236" t="s">
        <v>90</v>
      </c>
      <c r="AV164" s="15" t="s">
        <v>171</v>
      </c>
      <c r="AW164" s="15" t="s">
        <v>35</v>
      </c>
      <c r="AX164" s="15" t="s">
        <v>88</v>
      </c>
      <c r="AY164" s="236" t="s">
        <v>163</v>
      </c>
    </row>
    <row r="165" spans="1:65" s="2" customFormat="1" ht="24.2" customHeight="1">
      <c r="A165" s="34"/>
      <c r="B165" s="35"/>
      <c r="C165" s="243" t="s">
        <v>218</v>
      </c>
      <c r="D165" s="243" t="s">
        <v>263</v>
      </c>
      <c r="E165" s="244" t="s">
        <v>287</v>
      </c>
      <c r="F165" s="245" t="s">
        <v>288</v>
      </c>
      <c r="G165" s="246" t="s">
        <v>204</v>
      </c>
      <c r="H165" s="247">
        <v>228.283</v>
      </c>
      <c r="I165" s="248"/>
      <c r="J165" s="249">
        <f>ROUND(I165*H165,2)</f>
        <v>0</v>
      </c>
      <c r="K165" s="245" t="s">
        <v>170</v>
      </c>
      <c r="L165" s="250"/>
      <c r="M165" s="251" t="s">
        <v>1</v>
      </c>
      <c r="N165" s="252" t="s">
        <v>46</v>
      </c>
      <c r="O165" s="71"/>
      <c r="P165" s="200">
        <f>O165*H165</f>
        <v>0</v>
      </c>
      <c r="Q165" s="200">
        <v>0.0003</v>
      </c>
      <c r="R165" s="200">
        <f>Q165*H165</f>
        <v>0.06848489999999999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267</v>
      </c>
      <c r="AT165" s="202" t="s">
        <v>263</v>
      </c>
      <c r="AU165" s="202" t="s">
        <v>90</v>
      </c>
      <c r="AY165" s="17" t="s">
        <v>163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88</v>
      </c>
      <c r="BK165" s="203">
        <f>ROUND(I165*H165,2)</f>
        <v>0</v>
      </c>
      <c r="BL165" s="17" t="s">
        <v>205</v>
      </c>
      <c r="BM165" s="202" t="s">
        <v>289</v>
      </c>
    </row>
    <row r="166" spans="2:51" s="13" customFormat="1" ht="11.25">
      <c r="B166" s="204"/>
      <c r="C166" s="205"/>
      <c r="D166" s="206" t="s">
        <v>191</v>
      </c>
      <c r="E166" s="205"/>
      <c r="F166" s="207" t="s">
        <v>290</v>
      </c>
      <c r="G166" s="205"/>
      <c r="H166" s="208">
        <v>228.283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191</v>
      </c>
      <c r="AU166" s="214" t="s">
        <v>90</v>
      </c>
      <c r="AV166" s="13" t="s">
        <v>90</v>
      </c>
      <c r="AW166" s="13" t="s">
        <v>4</v>
      </c>
      <c r="AX166" s="13" t="s">
        <v>88</v>
      </c>
      <c r="AY166" s="214" t="s">
        <v>163</v>
      </c>
    </row>
    <row r="167" spans="1:65" s="2" customFormat="1" ht="66.75" customHeight="1">
      <c r="A167" s="34"/>
      <c r="B167" s="35"/>
      <c r="C167" s="191" t="s">
        <v>227</v>
      </c>
      <c r="D167" s="191" t="s">
        <v>166</v>
      </c>
      <c r="E167" s="192" t="s">
        <v>291</v>
      </c>
      <c r="F167" s="193" t="s">
        <v>292</v>
      </c>
      <c r="G167" s="194" t="s">
        <v>204</v>
      </c>
      <c r="H167" s="195">
        <v>198.81</v>
      </c>
      <c r="I167" s="196"/>
      <c r="J167" s="197">
        <f>ROUND(I167*H167,2)</f>
        <v>0</v>
      </c>
      <c r="K167" s="193" t="s">
        <v>170</v>
      </c>
      <c r="L167" s="39"/>
      <c r="M167" s="198" t="s">
        <v>1</v>
      </c>
      <c r="N167" s="199" t="s">
        <v>46</v>
      </c>
      <c r="O167" s="71"/>
      <c r="P167" s="200">
        <f>O167*H167</f>
        <v>0</v>
      </c>
      <c r="Q167" s="200">
        <v>0.00018</v>
      </c>
      <c r="R167" s="200">
        <f>Q167*H167</f>
        <v>0.0357858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205</v>
      </c>
      <c r="AT167" s="202" t="s">
        <v>166</v>
      </c>
      <c r="AU167" s="202" t="s">
        <v>90</v>
      </c>
      <c r="AY167" s="17" t="s">
        <v>163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88</v>
      </c>
      <c r="BK167" s="203">
        <f>ROUND(I167*H167,2)</f>
        <v>0</v>
      </c>
      <c r="BL167" s="17" t="s">
        <v>205</v>
      </c>
      <c r="BM167" s="202" t="s">
        <v>293</v>
      </c>
    </row>
    <row r="168" spans="2:51" s="14" customFormat="1" ht="11.25">
      <c r="B168" s="215"/>
      <c r="C168" s="216"/>
      <c r="D168" s="206" t="s">
        <v>191</v>
      </c>
      <c r="E168" s="217" t="s">
        <v>1</v>
      </c>
      <c r="F168" s="218" t="s">
        <v>294</v>
      </c>
      <c r="G168" s="216"/>
      <c r="H168" s="217" t="s">
        <v>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191</v>
      </c>
      <c r="AU168" s="224" t="s">
        <v>90</v>
      </c>
      <c r="AV168" s="14" t="s">
        <v>88</v>
      </c>
      <c r="AW168" s="14" t="s">
        <v>35</v>
      </c>
      <c r="AX168" s="14" t="s">
        <v>81</v>
      </c>
      <c r="AY168" s="224" t="s">
        <v>163</v>
      </c>
    </row>
    <row r="169" spans="2:51" s="14" customFormat="1" ht="11.25">
      <c r="B169" s="215"/>
      <c r="C169" s="216"/>
      <c r="D169" s="206" t="s">
        <v>191</v>
      </c>
      <c r="E169" s="217" t="s">
        <v>1</v>
      </c>
      <c r="F169" s="218" t="s">
        <v>261</v>
      </c>
      <c r="G169" s="216"/>
      <c r="H169" s="217" t="s">
        <v>1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191</v>
      </c>
      <c r="AU169" s="224" t="s">
        <v>90</v>
      </c>
      <c r="AV169" s="14" t="s">
        <v>88</v>
      </c>
      <c r="AW169" s="14" t="s">
        <v>35</v>
      </c>
      <c r="AX169" s="14" t="s">
        <v>81</v>
      </c>
      <c r="AY169" s="224" t="s">
        <v>163</v>
      </c>
    </row>
    <row r="170" spans="2:51" s="13" customFormat="1" ht="11.25">
      <c r="B170" s="204"/>
      <c r="C170" s="205"/>
      <c r="D170" s="206" t="s">
        <v>191</v>
      </c>
      <c r="E170" s="225" t="s">
        <v>1</v>
      </c>
      <c r="F170" s="207" t="s">
        <v>295</v>
      </c>
      <c r="G170" s="205"/>
      <c r="H170" s="208">
        <v>198.81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191</v>
      </c>
      <c r="AU170" s="214" t="s">
        <v>90</v>
      </c>
      <c r="AV170" s="13" t="s">
        <v>90</v>
      </c>
      <c r="AW170" s="13" t="s">
        <v>35</v>
      </c>
      <c r="AX170" s="13" t="s">
        <v>81</v>
      </c>
      <c r="AY170" s="214" t="s">
        <v>163</v>
      </c>
    </row>
    <row r="171" spans="2:51" s="15" customFormat="1" ht="11.25">
      <c r="B171" s="226"/>
      <c r="C171" s="227"/>
      <c r="D171" s="206" t="s">
        <v>191</v>
      </c>
      <c r="E171" s="228" t="s">
        <v>233</v>
      </c>
      <c r="F171" s="229" t="s">
        <v>209</v>
      </c>
      <c r="G171" s="227"/>
      <c r="H171" s="230">
        <v>198.81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191</v>
      </c>
      <c r="AU171" s="236" t="s">
        <v>90</v>
      </c>
      <c r="AV171" s="15" t="s">
        <v>171</v>
      </c>
      <c r="AW171" s="15" t="s">
        <v>35</v>
      </c>
      <c r="AX171" s="15" t="s">
        <v>88</v>
      </c>
      <c r="AY171" s="236" t="s">
        <v>163</v>
      </c>
    </row>
    <row r="172" spans="1:65" s="2" customFormat="1" ht="49.15" customHeight="1">
      <c r="A172" s="34"/>
      <c r="B172" s="35"/>
      <c r="C172" s="191" t="s">
        <v>296</v>
      </c>
      <c r="D172" s="191" t="s">
        <v>166</v>
      </c>
      <c r="E172" s="192" t="s">
        <v>297</v>
      </c>
      <c r="F172" s="193" t="s">
        <v>298</v>
      </c>
      <c r="G172" s="194" t="s">
        <v>204</v>
      </c>
      <c r="H172" s="195">
        <v>8.72</v>
      </c>
      <c r="I172" s="196"/>
      <c r="J172" s="197">
        <f>ROUND(I172*H172,2)</f>
        <v>0</v>
      </c>
      <c r="K172" s="193" t="s">
        <v>170</v>
      </c>
      <c r="L172" s="39"/>
      <c r="M172" s="198" t="s">
        <v>1</v>
      </c>
      <c r="N172" s="199" t="s">
        <v>46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171</v>
      </c>
      <c r="AT172" s="202" t="s">
        <v>166</v>
      </c>
      <c r="AU172" s="202" t="s">
        <v>90</v>
      </c>
      <c r="AY172" s="17" t="s">
        <v>163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88</v>
      </c>
      <c r="BK172" s="203">
        <f>ROUND(I172*H172,2)</f>
        <v>0</v>
      </c>
      <c r="BL172" s="17" t="s">
        <v>171</v>
      </c>
      <c r="BM172" s="202" t="s">
        <v>299</v>
      </c>
    </row>
    <row r="173" spans="2:51" s="14" customFormat="1" ht="11.25">
      <c r="B173" s="215"/>
      <c r="C173" s="216"/>
      <c r="D173" s="206" t="s">
        <v>191</v>
      </c>
      <c r="E173" s="217" t="s">
        <v>1</v>
      </c>
      <c r="F173" s="218" t="s">
        <v>300</v>
      </c>
      <c r="G173" s="216"/>
      <c r="H173" s="217" t="s">
        <v>1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191</v>
      </c>
      <c r="AU173" s="224" t="s">
        <v>90</v>
      </c>
      <c r="AV173" s="14" t="s">
        <v>88</v>
      </c>
      <c r="AW173" s="14" t="s">
        <v>35</v>
      </c>
      <c r="AX173" s="14" t="s">
        <v>81</v>
      </c>
      <c r="AY173" s="224" t="s">
        <v>163</v>
      </c>
    </row>
    <row r="174" spans="2:51" s="14" customFormat="1" ht="11.25">
      <c r="B174" s="215"/>
      <c r="C174" s="216"/>
      <c r="D174" s="206" t="s">
        <v>191</v>
      </c>
      <c r="E174" s="217" t="s">
        <v>1</v>
      </c>
      <c r="F174" s="218" t="s">
        <v>261</v>
      </c>
      <c r="G174" s="216"/>
      <c r="H174" s="217" t="s">
        <v>1</v>
      </c>
      <c r="I174" s="219"/>
      <c r="J174" s="216"/>
      <c r="K174" s="216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191</v>
      </c>
      <c r="AU174" s="224" t="s">
        <v>90</v>
      </c>
      <c r="AV174" s="14" t="s">
        <v>88</v>
      </c>
      <c r="AW174" s="14" t="s">
        <v>35</v>
      </c>
      <c r="AX174" s="14" t="s">
        <v>81</v>
      </c>
      <c r="AY174" s="224" t="s">
        <v>163</v>
      </c>
    </row>
    <row r="175" spans="2:51" s="13" customFormat="1" ht="11.25">
      <c r="B175" s="204"/>
      <c r="C175" s="205"/>
      <c r="D175" s="206" t="s">
        <v>191</v>
      </c>
      <c r="E175" s="225" t="s">
        <v>1</v>
      </c>
      <c r="F175" s="207" t="s">
        <v>286</v>
      </c>
      <c r="G175" s="205"/>
      <c r="H175" s="208">
        <v>8.72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191</v>
      </c>
      <c r="AU175" s="214" t="s">
        <v>90</v>
      </c>
      <c r="AV175" s="13" t="s">
        <v>90</v>
      </c>
      <c r="AW175" s="13" t="s">
        <v>35</v>
      </c>
      <c r="AX175" s="13" t="s">
        <v>81</v>
      </c>
      <c r="AY175" s="214" t="s">
        <v>163</v>
      </c>
    </row>
    <row r="176" spans="2:51" s="15" customFormat="1" ht="11.25">
      <c r="B176" s="226"/>
      <c r="C176" s="227"/>
      <c r="D176" s="206" t="s">
        <v>191</v>
      </c>
      <c r="E176" s="228" t="s">
        <v>1</v>
      </c>
      <c r="F176" s="229" t="s">
        <v>209</v>
      </c>
      <c r="G176" s="227"/>
      <c r="H176" s="230">
        <v>8.72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191</v>
      </c>
      <c r="AU176" s="236" t="s">
        <v>90</v>
      </c>
      <c r="AV176" s="15" t="s">
        <v>171</v>
      </c>
      <c r="AW176" s="15" t="s">
        <v>35</v>
      </c>
      <c r="AX176" s="15" t="s">
        <v>88</v>
      </c>
      <c r="AY176" s="236" t="s">
        <v>163</v>
      </c>
    </row>
    <row r="177" spans="1:65" s="2" customFormat="1" ht="33" customHeight="1">
      <c r="A177" s="34"/>
      <c r="B177" s="35"/>
      <c r="C177" s="243" t="s">
        <v>301</v>
      </c>
      <c r="D177" s="243" t="s">
        <v>263</v>
      </c>
      <c r="E177" s="244" t="s">
        <v>302</v>
      </c>
      <c r="F177" s="245" t="s">
        <v>303</v>
      </c>
      <c r="G177" s="246" t="s">
        <v>204</v>
      </c>
      <c r="H177" s="247">
        <v>238.66</v>
      </c>
      <c r="I177" s="248"/>
      <c r="J177" s="249">
        <f>ROUND(I177*H177,2)</f>
        <v>0</v>
      </c>
      <c r="K177" s="245" t="s">
        <v>170</v>
      </c>
      <c r="L177" s="250"/>
      <c r="M177" s="251" t="s">
        <v>1</v>
      </c>
      <c r="N177" s="252" t="s">
        <v>46</v>
      </c>
      <c r="O177" s="71"/>
      <c r="P177" s="200">
        <f>O177*H177</f>
        <v>0</v>
      </c>
      <c r="Q177" s="200">
        <v>0.00223</v>
      </c>
      <c r="R177" s="200">
        <f>Q177*H177</f>
        <v>0.5322118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201</v>
      </c>
      <c r="AT177" s="202" t="s">
        <v>263</v>
      </c>
      <c r="AU177" s="202" t="s">
        <v>90</v>
      </c>
      <c r="AY177" s="17" t="s">
        <v>163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88</v>
      </c>
      <c r="BK177" s="203">
        <f>ROUND(I177*H177,2)</f>
        <v>0</v>
      </c>
      <c r="BL177" s="17" t="s">
        <v>171</v>
      </c>
      <c r="BM177" s="202" t="s">
        <v>304</v>
      </c>
    </row>
    <row r="178" spans="2:51" s="14" customFormat="1" ht="11.25">
      <c r="B178" s="215"/>
      <c r="C178" s="216"/>
      <c r="D178" s="206" t="s">
        <v>191</v>
      </c>
      <c r="E178" s="217" t="s">
        <v>1</v>
      </c>
      <c r="F178" s="218" t="s">
        <v>294</v>
      </c>
      <c r="G178" s="216"/>
      <c r="H178" s="217" t="s">
        <v>1</v>
      </c>
      <c r="I178" s="219"/>
      <c r="J178" s="216"/>
      <c r="K178" s="216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191</v>
      </c>
      <c r="AU178" s="224" t="s">
        <v>90</v>
      </c>
      <c r="AV178" s="14" t="s">
        <v>88</v>
      </c>
      <c r="AW178" s="14" t="s">
        <v>35</v>
      </c>
      <c r="AX178" s="14" t="s">
        <v>81</v>
      </c>
      <c r="AY178" s="224" t="s">
        <v>163</v>
      </c>
    </row>
    <row r="179" spans="2:51" s="14" customFormat="1" ht="11.25">
      <c r="B179" s="215"/>
      <c r="C179" s="216"/>
      <c r="D179" s="206" t="s">
        <v>191</v>
      </c>
      <c r="E179" s="217" t="s">
        <v>1</v>
      </c>
      <c r="F179" s="218" t="s">
        <v>261</v>
      </c>
      <c r="G179" s="216"/>
      <c r="H179" s="217" t="s">
        <v>1</v>
      </c>
      <c r="I179" s="219"/>
      <c r="J179" s="216"/>
      <c r="K179" s="216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191</v>
      </c>
      <c r="AU179" s="224" t="s">
        <v>90</v>
      </c>
      <c r="AV179" s="14" t="s">
        <v>88</v>
      </c>
      <c r="AW179" s="14" t="s">
        <v>35</v>
      </c>
      <c r="AX179" s="14" t="s">
        <v>81</v>
      </c>
      <c r="AY179" s="224" t="s">
        <v>163</v>
      </c>
    </row>
    <row r="180" spans="2:51" s="13" customFormat="1" ht="11.25">
      <c r="B180" s="204"/>
      <c r="C180" s="205"/>
      <c r="D180" s="206" t="s">
        <v>191</v>
      </c>
      <c r="E180" s="225" t="s">
        <v>1</v>
      </c>
      <c r="F180" s="207" t="s">
        <v>262</v>
      </c>
      <c r="G180" s="205"/>
      <c r="H180" s="208">
        <v>198.81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191</v>
      </c>
      <c r="AU180" s="214" t="s">
        <v>90</v>
      </c>
      <c r="AV180" s="13" t="s">
        <v>90</v>
      </c>
      <c r="AW180" s="13" t="s">
        <v>35</v>
      </c>
      <c r="AX180" s="13" t="s">
        <v>81</v>
      </c>
      <c r="AY180" s="214" t="s">
        <v>163</v>
      </c>
    </row>
    <row r="181" spans="2:51" s="13" customFormat="1" ht="11.25">
      <c r="B181" s="204"/>
      <c r="C181" s="205"/>
      <c r="D181" s="206" t="s">
        <v>191</v>
      </c>
      <c r="E181" s="225" t="s">
        <v>1</v>
      </c>
      <c r="F181" s="207" t="s">
        <v>286</v>
      </c>
      <c r="G181" s="205"/>
      <c r="H181" s="208">
        <v>8.72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191</v>
      </c>
      <c r="AU181" s="214" t="s">
        <v>90</v>
      </c>
      <c r="AV181" s="13" t="s">
        <v>90</v>
      </c>
      <c r="AW181" s="13" t="s">
        <v>35</v>
      </c>
      <c r="AX181" s="13" t="s">
        <v>81</v>
      </c>
      <c r="AY181" s="214" t="s">
        <v>163</v>
      </c>
    </row>
    <row r="182" spans="2:51" s="15" customFormat="1" ht="11.25">
      <c r="B182" s="226"/>
      <c r="C182" s="227"/>
      <c r="D182" s="206" t="s">
        <v>191</v>
      </c>
      <c r="E182" s="228" t="s">
        <v>1</v>
      </c>
      <c r="F182" s="229" t="s">
        <v>209</v>
      </c>
      <c r="G182" s="227"/>
      <c r="H182" s="230">
        <v>207.53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191</v>
      </c>
      <c r="AU182" s="236" t="s">
        <v>90</v>
      </c>
      <c r="AV182" s="15" t="s">
        <v>171</v>
      </c>
      <c r="AW182" s="15" t="s">
        <v>35</v>
      </c>
      <c r="AX182" s="15" t="s">
        <v>88</v>
      </c>
      <c r="AY182" s="236" t="s">
        <v>163</v>
      </c>
    </row>
    <row r="183" spans="2:51" s="13" customFormat="1" ht="11.25">
      <c r="B183" s="204"/>
      <c r="C183" s="205"/>
      <c r="D183" s="206" t="s">
        <v>191</v>
      </c>
      <c r="E183" s="205"/>
      <c r="F183" s="207" t="s">
        <v>305</v>
      </c>
      <c r="G183" s="205"/>
      <c r="H183" s="208">
        <v>238.66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191</v>
      </c>
      <c r="AU183" s="214" t="s">
        <v>90</v>
      </c>
      <c r="AV183" s="13" t="s">
        <v>90</v>
      </c>
      <c r="AW183" s="13" t="s">
        <v>4</v>
      </c>
      <c r="AX183" s="13" t="s">
        <v>88</v>
      </c>
      <c r="AY183" s="214" t="s">
        <v>163</v>
      </c>
    </row>
    <row r="184" spans="1:65" s="2" customFormat="1" ht="33" customHeight="1">
      <c r="A184" s="34"/>
      <c r="B184" s="35"/>
      <c r="C184" s="191" t="s">
        <v>306</v>
      </c>
      <c r="D184" s="191" t="s">
        <v>166</v>
      </c>
      <c r="E184" s="192" t="s">
        <v>307</v>
      </c>
      <c r="F184" s="193" t="s">
        <v>308</v>
      </c>
      <c r="G184" s="194" t="s">
        <v>204</v>
      </c>
      <c r="H184" s="195">
        <v>198.81</v>
      </c>
      <c r="I184" s="196"/>
      <c r="J184" s="197">
        <f>ROUND(I184*H184,2)</f>
        <v>0</v>
      </c>
      <c r="K184" s="193" t="s">
        <v>170</v>
      </c>
      <c r="L184" s="39"/>
      <c r="M184" s="198" t="s">
        <v>1</v>
      </c>
      <c r="N184" s="199" t="s">
        <v>46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205</v>
      </c>
      <c r="AT184" s="202" t="s">
        <v>166</v>
      </c>
      <c r="AU184" s="202" t="s">
        <v>90</v>
      </c>
      <c r="AY184" s="17" t="s">
        <v>163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88</v>
      </c>
      <c r="BK184" s="203">
        <f>ROUND(I184*H184,2)</f>
        <v>0</v>
      </c>
      <c r="BL184" s="17" t="s">
        <v>205</v>
      </c>
      <c r="BM184" s="202" t="s">
        <v>309</v>
      </c>
    </row>
    <row r="185" spans="2:51" s="14" customFormat="1" ht="11.25">
      <c r="B185" s="215"/>
      <c r="C185" s="216"/>
      <c r="D185" s="206" t="s">
        <v>191</v>
      </c>
      <c r="E185" s="217" t="s">
        <v>1</v>
      </c>
      <c r="F185" s="218" t="s">
        <v>281</v>
      </c>
      <c r="G185" s="216"/>
      <c r="H185" s="217" t="s">
        <v>1</v>
      </c>
      <c r="I185" s="219"/>
      <c r="J185" s="216"/>
      <c r="K185" s="216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191</v>
      </c>
      <c r="AU185" s="224" t="s">
        <v>90</v>
      </c>
      <c r="AV185" s="14" t="s">
        <v>88</v>
      </c>
      <c r="AW185" s="14" t="s">
        <v>35</v>
      </c>
      <c r="AX185" s="14" t="s">
        <v>81</v>
      </c>
      <c r="AY185" s="224" t="s">
        <v>163</v>
      </c>
    </row>
    <row r="186" spans="2:51" s="14" customFormat="1" ht="11.25">
      <c r="B186" s="215"/>
      <c r="C186" s="216"/>
      <c r="D186" s="206" t="s">
        <v>191</v>
      </c>
      <c r="E186" s="217" t="s">
        <v>1</v>
      </c>
      <c r="F186" s="218" t="s">
        <v>261</v>
      </c>
      <c r="G186" s="216"/>
      <c r="H186" s="217" t="s">
        <v>1</v>
      </c>
      <c r="I186" s="219"/>
      <c r="J186" s="216"/>
      <c r="K186" s="216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191</v>
      </c>
      <c r="AU186" s="224" t="s">
        <v>90</v>
      </c>
      <c r="AV186" s="14" t="s">
        <v>88</v>
      </c>
      <c r="AW186" s="14" t="s">
        <v>35</v>
      </c>
      <c r="AX186" s="14" t="s">
        <v>81</v>
      </c>
      <c r="AY186" s="224" t="s">
        <v>163</v>
      </c>
    </row>
    <row r="187" spans="2:51" s="13" customFormat="1" ht="11.25">
      <c r="B187" s="204"/>
      <c r="C187" s="205"/>
      <c r="D187" s="206" t="s">
        <v>191</v>
      </c>
      <c r="E187" s="225" t="s">
        <v>1</v>
      </c>
      <c r="F187" s="207" t="s">
        <v>262</v>
      </c>
      <c r="G187" s="205"/>
      <c r="H187" s="208">
        <v>198.81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191</v>
      </c>
      <c r="AU187" s="214" t="s">
        <v>90</v>
      </c>
      <c r="AV187" s="13" t="s">
        <v>90</v>
      </c>
      <c r="AW187" s="13" t="s">
        <v>35</v>
      </c>
      <c r="AX187" s="13" t="s">
        <v>81</v>
      </c>
      <c r="AY187" s="214" t="s">
        <v>163</v>
      </c>
    </row>
    <row r="188" spans="2:51" s="15" customFormat="1" ht="11.25">
      <c r="B188" s="226"/>
      <c r="C188" s="227"/>
      <c r="D188" s="206" t="s">
        <v>191</v>
      </c>
      <c r="E188" s="228" t="s">
        <v>1</v>
      </c>
      <c r="F188" s="229" t="s">
        <v>209</v>
      </c>
      <c r="G188" s="227"/>
      <c r="H188" s="230">
        <v>198.81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191</v>
      </c>
      <c r="AU188" s="236" t="s">
        <v>90</v>
      </c>
      <c r="AV188" s="15" t="s">
        <v>171</v>
      </c>
      <c r="AW188" s="15" t="s">
        <v>35</v>
      </c>
      <c r="AX188" s="15" t="s">
        <v>88</v>
      </c>
      <c r="AY188" s="236" t="s">
        <v>163</v>
      </c>
    </row>
    <row r="189" spans="1:65" s="2" customFormat="1" ht="24.2" customHeight="1">
      <c r="A189" s="34"/>
      <c r="B189" s="35"/>
      <c r="C189" s="243" t="s">
        <v>8</v>
      </c>
      <c r="D189" s="243" t="s">
        <v>263</v>
      </c>
      <c r="E189" s="244" t="s">
        <v>287</v>
      </c>
      <c r="F189" s="245" t="s">
        <v>288</v>
      </c>
      <c r="G189" s="246" t="s">
        <v>204</v>
      </c>
      <c r="H189" s="247">
        <v>218.691</v>
      </c>
      <c r="I189" s="248"/>
      <c r="J189" s="249">
        <f>ROUND(I189*H189,2)</f>
        <v>0</v>
      </c>
      <c r="K189" s="245" t="s">
        <v>170</v>
      </c>
      <c r="L189" s="250"/>
      <c r="M189" s="251" t="s">
        <v>1</v>
      </c>
      <c r="N189" s="252" t="s">
        <v>46</v>
      </c>
      <c r="O189" s="71"/>
      <c r="P189" s="200">
        <f>O189*H189</f>
        <v>0</v>
      </c>
      <c r="Q189" s="200">
        <v>0.0003</v>
      </c>
      <c r="R189" s="200">
        <f>Q189*H189</f>
        <v>0.0656073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267</v>
      </c>
      <c r="AT189" s="202" t="s">
        <v>263</v>
      </c>
      <c r="AU189" s="202" t="s">
        <v>90</v>
      </c>
      <c r="AY189" s="17" t="s">
        <v>163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88</v>
      </c>
      <c r="BK189" s="203">
        <f>ROUND(I189*H189,2)</f>
        <v>0</v>
      </c>
      <c r="BL189" s="17" t="s">
        <v>205</v>
      </c>
      <c r="BM189" s="202" t="s">
        <v>310</v>
      </c>
    </row>
    <row r="190" spans="2:51" s="13" customFormat="1" ht="11.25">
      <c r="B190" s="204"/>
      <c r="C190" s="205"/>
      <c r="D190" s="206" t="s">
        <v>191</v>
      </c>
      <c r="E190" s="205"/>
      <c r="F190" s="207" t="s">
        <v>277</v>
      </c>
      <c r="G190" s="205"/>
      <c r="H190" s="208">
        <v>218.691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191</v>
      </c>
      <c r="AU190" s="214" t="s">
        <v>90</v>
      </c>
      <c r="AV190" s="13" t="s">
        <v>90</v>
      </c>
      <c r="AW190" s="13" t="s">
        <v>4</v>
      </c>
      <c r="AX190" s="13" t="s">
        <v>88</v>
      </c>
      <c r="AY190" s="214" t="s">
        <v>163</v>
      </c>
    </row>
    <row r="191" spans="1:65" s="2" customFormat="1" ht="37.9" customHeight="1">
      <c r="A191" s="34"/>
      <c r="B191" s="35"/>
      <c r="C191" s="191" t="s">
        <v>205</v>
      </c>
      <c r="D191" s="191" t="s">
        <v>166</v>
      </c>
      <c r="E191" s="192" t="s">
        <v>311</v>
      </c>
      <c r="F191" s="193" t="s">
        <v>312</v>
      </c>
      <c r="G191" s="194" t="s">
        <v>204</v>
      </c>
      <c r="H191" s="195">
        <v>198.81</v>
      </c>
      <c r="I191" s="196"/>
      <c r="J191" s="197">
        <f>ROUND(I191*H191,2)</f>
        <v>0</v>
      </c>
      <c r="K191" s="193" t="s">
        <v>170</v>
      </c>
      <c r="L191" s="39"/>
      <c r="M191" s="198" t="s">
        <v>1</v>
      </c>
      <c r="N191" s="199" t="s">
        <v>46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205</v>
      </c>
      <c r="AT191" s="202" t="s">
        <v>166</v>
      </c>
      <c r="AU191" s="202" t="s">
        <v>90</v>
      </c>
      <c r="AY191" s="17" t="s">
        <v>163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88</v>
      </c>
      <c r="BK191" s="203">
        <f>ROUND(I191*H191,2)</f>
        <v>0</v>
      </c>
      <c r="BL191" s="17" t="s">
        <v>205</v>
      </c>
      <c r="BM191" s="202" t="s">
        <v>313</v>
      </c>
    </row>
    <row r="192" spans="2:51" s="14" customFormat="1" ht="11.25">
      <c r="B192" s="215"/>
      <c r="C192" s="216"/>
      <c r="D192" s="206" t="s">
        <v>191</v>
      </c>
      <c r="E192" s="217" t="s">
        <v>1</v>
      </c>
      <c r="F192" s="218" t="s">
        <v>314</v>
      </c>
      <c r="G192" s="216"/>
      <c r="H192" s="217" t="s">
        <v>1</v>
      </c>
      <c r="I192" s="219"/>
      <c r="J192" s="216"/>
      <c r="K192" s="216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191</v>
      </c>
      <c r="AU192" s="224" t="s">
        <v>90</v>
      </c>
      <c r="AV192" s="14" t="s">
        <v>88</v>
      </c>
      <c r="AW192" s="14" t="s">
        <v>35</v>
      </c>
      <c r="AX192" s="14" t="s">
        <v>81</v>
      </c>
      <c r="AY192" s="224" t="s">
        <v>163</v>
      </c>
    </row>
    <row r="193" spans="2:51" s="14" customFormat="1" ht="11.25">
      <c r="B193" s="215"/>
      <c r="C193" s="216"/>
      <c r="D193" s="206" t="s">
        <v>191</v>
      </c>
      <c r="E193" s="217" t="s">
        <v>1</v>
      </c>
      <c r="F193" s="218" t="s">
        <v>261</v>
      </c>
      <c r="G193" s="216"/>
      <c r="H193" s="217" t="s">
        <v>1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191</v>
      </c>
      <c r="AU193" s="224" t="s">
        <v>90</v>
      </c>
      <c r="AV193" s="14" t="s">
        <v>88</v>
      </c>
      <c r="AW193" s="14" t="s">
        <v>35</v>
      </c>
      <c r="AX193" s="14" t="s">
        <v>81</v>
      </c>
      <c r="AY193" s="224" t="s">
        <v>163</v>
      </c>
    </row>
    <row r="194" spans="2:51" s="13" customFormat="1" ht="11.25">
      <c r="B194" s="204"/>
      <c r="C194" s="205"/>
      <c r="D194" s="206" t="s">
        <v>191</v>
      </c>
      <c r="E194" s="225" t="s">
        <v>1</v>
      </c>
      <c r="F194" s="207" t="s">
        <v>262</v>
      </c>
      <c r="G194" s="205"/>
      <c r="H194" s="208">
        <v>198.81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191</v>
      </c>
      <c r="AU194" s="214" t="s">
        <v>90</v>
      </c>
      <c r="AV194" s="13" t="s">
        <v>90</v>
      </c>
      <c r="AW194" s="13" t="s">
        <v>35</v>
      </c>
      <c r="AX194" s="13" t="s">
        <v>81</v>
      </c>
      <c r="AY194" s="214" t="s">
        <v>163</v>
      </c>
    </row>
    <row r="195" spans="2:51" s="15" customFormat="1" ht="11.25">
      <c r="B195" s="226"/>
      <c r="C195" s="227"/>
      <c r="D195" s="206" t="s">
        <v>191</v>
      </c>
      <c r="E195" s="228" t="s">
        <v>1</v>
      </c>
      <c r="F195" s="229" t="s">
        <v>209</v>
      </c>
      <c r="G195" s="227"/>
      <c r="H195" s="230">
        <v>198.81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191</v>
      </c>
      <c r="AU195" s="236" t="s">
        <v>90</v>
      </c>
      <c r="AV195" s="15" t="s">
        <v>171</v>
      </c>
      <c r="AW195" s="15" t="s">
        <v>35</v>
      </c>
      <c r="AX195" s="15" t="s">
        <v>88</v>
      </c>
      <c r="AY195" s="236" t="s">
        <v>163</v>
      </c>
    </row>
    <row r="196" spans="1:65" s="2" customFormat="1" ht="37.9" customHeight="1">
      <c r="A196" s="34"/>
      <c r="B196" s="35"/>
      <c r="C196" s="243" t="s">
        <v>315</v>
      </c>
      <c r="D196" s="243" t="s">
        <v>263</v>
      </c>
      <c r="E196" s="244" t="s">
        <v>316</v>
      </c>
      <c r="F196" s="245" t="s">
        <v>317</v>
      </c>
      <c r="G196" s="246" t="s">
        <v>204</v>
      </c>
      <c r="H196" s="247">
        <v>218.691</v>
      </c>
      <c r="I196" s="248"/>
      <c r="J196" s="249">
        <f>ROUND(I196*H196,2)</f>
        <v>0</v>
      </c>
      <c r="K196" s="245" t="s">
        <v>170</v>
      </c>
      <c r="L196" s="250"/>
      <c r="M196" s="251" t="s">
        <v>1</v>
      </c>
      <c r="N196" s="252" t="s">
        <v>46</v>
      </c>
      <c r="O196" s="71"/>
      <c r="P196" s="200">
        <f>O196*H196</f>
        <v>0</v>
      </c>
      <c r="Q196" s="200">
        <v>0.0023</v>
      </c>
      <c r="R196" s="200">
        <f>Q196*H196</f>
        <v>0.5029893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267</v>
      </c>
      <c r="AT196" s="202" t="s">
        <v>263</v>
      </c>
      <c r="AU196" s="202" t="s">
        <v>90</v>
      </c>
      <c r="AY196" s="17" t="s">
        <v>163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88</v>
      </c>
      <c r="BK196" s="203">
        <f>ROUND(I196*H196,2)</f>
        <v>0</v>
      </c>
      <c r="BL196" s="17" t="s">
        <v>205</v>
      </c>
      <c r="BM196" s="202" t="s">
        <v>318</v>
      </c>
    </row>
    <row r="197" spans="2:51" s="13" customFormat="1" ht="11.25">
      <c r="B197" s="204"/>
      <c r="C197" s="205"/>
      <c r="D197" s="206" t="s">
        <v>191</v>
      </c>
      <c r="E197" s="205"/>
      <c r="F197" s="207" t="s">
        <v>277</v>
      </c>
      <c r="G197" s="205"/>
      <c r="H197" s="208">
        <v>218.691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191</v>
      </c>
      <c r="AU197" s="214" t="s">
        <v>90</v>
      </c>
      <c r="AV197" s="13" t="s">
        <v>90</v>
      </c>
      <c r="AW197" s="13" t="s">
        <v>4</v>
      </c>
      <c r="AX197" s="13" t="s">
        <v>88</v>
      </c>
      <c r="AY197" s="214" t="s">
        <v>163</v>
      </c>
    </row>
    <row r="198" spans="1:65" s="2" customFormat="1" ht="33" customHeight="1">
      <c r="A198" s="34"/>
      <c r="B198" s="35"/>
      <c r="C198" s="191" t="s">
        <v>319</v>
      </c>
      <c r="D198" s="191" t="s">
        <v>166</v>
      </c>
      <c r="E198" s="192" t="s">
        <v>320</v>
      </c>
      <c r="F198" s="193" t="s">
        <v>321</v>
      </c>
      <c r="G198" s="194" t="s">
        <v>204</v>
      </c>
      <c r="H198" s="195">
        <v>198.81</v>
      </c>
      <c r="I198" s="196"/>
      <c r="J198" s="197">
        <f>ROUND(I198*H198,2)</f>
        <v>0</v>
      </c>
      <c r="K198" s="193" t="s">
        <v>170</v>
      </c>
      <c r="L198" s="39"/>
      <c r="M198" s="198" t="s">
        <v>1</v>
      </c>
      <c r="N198" s="199" t="s">
        <v>46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205</v>
      </c>
      <c r="AT198" s="202" t="s">
        <v>166</v>
      </c>
      <c r="AU198" s="202" t="s">
        <v>90</v>
      </c>
      <c r="AY198" s="17" t="s">
        <v>163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88</v>
      </c>
      <c r="BK198" s="203">
        <f>ROUND(I198*H198,2)</f>
        <v>0</v>
      </c>
      <c r="BL198" s="17" t="s">
        <v>205</v>
      </c>
      <c r="BM198" s="202" t="s">
        <v>322</v>
      </c>
    </row>
    <row r="199" spans="2:51" s="14" customFormat="1" ht="11.25">
      <c r="B199" s="215"/>
      <c r="C199" s="216"/>
      <c r="D199" s="206" t="s">
        <v>191</v>
      </c>
      <c r="E199" s="217" t="s">
        <v>1</v>
      </c>
      <c r="F199" s="218" t="s">
        <v>323</v>
      </c>
      <c r="G199" s="216"/>
      <c r="H199" s="217" t="s">
        <v>1</v>
      </c>
      <c r="I199" s="219"/>
      <c r="J199" s="216"/>
      <c r="K199" s="216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191</v>
      </c>
      <c r="AU199" s="224" t="s">
        <v>90</v>
      </c>
      <c r="AV199" s="14" t="s">
        <v>88</v>
      </c>
      <c r="AW199" s="14" t="s">
        <v>35</v>
      </c>
      <c r="AX199" s="14" t="s">
        <v>81</v>
      </c>
      <c r="AY199" s="224" t="s">
        <v>163</v>
      </c>
    </row>
    <row r="200" spans="2:51" s="14" customFormat="1" ht="11.25">
      <c r="B200" s="215"/>
      <c r="C200" s="216"/>
      <c r="D200" s="206" t="s">
        <v>191</v>
      </c>
      <c r="E200" s="217" t="s">
        <v>1</v>
      </c>
      <c r="F200" s="218" t="s">
        <v>261</v>
      </c>
      <c r="G200" s="216"/>
      <c r="H200" s="217" t="s">
        <v>1</v>
      </c>
      <c r="I200" s="219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191</v>
      </c>
      <c r="AU200" s="224" t="s">
        <v>90</v>
      </c>
      <c r="AV200" s="14" t="s">
        <v>88</v>
      </c>
      <c r="AW200" s="14" t="s">
        <v>35</v>
      </c>
      <c r="AX200" s="14" t="s">
        <v>81</v>
      </c>
      <c r="AY200" s="224" t="s">
        <v>163</v>
      </c>
    </row>
    <row r="201" spans="2:51" s="13" customFormat="1" ht="11.25">
      <c r="B201" s="204"/>
      <c r="C201" s="205"/>
      <c r="D201" s="206" t="s">
        <v>191</v>
      </c>
      <c r="E201" s="225" t="s">
        <v>1</v>
      </c>
      <c r="F201" s="207" t="s">
        <v>262</v>
      </c>
      <c r="G201" s="205"/>
      <c r="H201" s="208">
        <v>198.81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191</v>
      </c>
      <c r="AU201" s="214" t="s">
        <v>90</v>
      </c>
      <c r="AV201" s="13" t="s">
        <v>90</v>
      </c>
      <c r="AW201" s="13" t="s">
        <v>35</v>
      </c>
      <c r="AX201" s="13" t="s">
        <v>81</v>
      </c>
      <c r="AY201" s="214" t="s">
        <v>163</v>
      </c>
    </row>
    <row r="202" spans="2:51" s="15" customFormat="1" ht="11.25">
      <c r="B202" s="226"/>
      <c r="C202" s="227"/>
      <c r="D202" s="206" t="s">
        <v>191</v>
      </c>
      <c r="E202" s="228" t="s">
        <v>1</v>
      </c>
      <c r="F202" s="229" t="s">
        <v>209</v>
      </c>
      <c r="G202" s="227"/>
      <c r="H202" s="230">
        <v>198.81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191</v>
      </c>
      <c r="AU202" s="236" t="s">
        <v>90</v>
      </c>
      <c r="AV202" s="15" t="s">
        <v>171</v>
      </c>
      <c r="AW202" s="15" t="s">
        <v>35</v>
      </c>
      <c r="AX202" s="15" t="s">
        <v>88</v>
      </c>
      <c r="AY202" s="236" t="s">
        <v>163</v>
      </c>
    </row>
    <row r="203" spans="1:65" s="2" customFormat="1" ht="24.2" customHeight="1">
      <c r="A203" s="34"/>
      <c r="B203" s="35"/>
      <c r="C203" s="243" t="s">
        <v>324</v>
      </c>
      <c r="D203" s="243" t="s">
        <v>263</v>
      </c>
      <c r="E203" s="244" t="s">
        <v>325</v>
      </c>
      <c r="F203" s="245" t="s">
        <v>326</v>
      </c>
      <c r="G203" s="246" t="s">
        <v>204</v>
      </c>
      <c r="H203" s="247">
        <v>218.691</v>
      </c>
      <c r="I203" s="248"/>
      <c r="J203" s="249">
        <f>ROUND(I203*H203,2)</f>
        <v>0</v>
      </c>
      <c r="K203" s="245" t="s">
        <v>170</v>
      </c>
      <c r="L203" s="250"/>
      <c r="M203" s="251" t="s">
        <v>1</v>
      </c>
      <c r="N203" s="252" t="s">
        <v>46</v>
      </c>
      <c r="O203" s="71"/>
      <c r="P203" s="200">
        <f>O203*H203</f>
        <v>0</v>
      </c>
      <c r="Q203" s="200">
        <v>0.0002</v>
      </c>
      <c r="R203" s="200">
        <f>Q203*H203</f>
        <v>0.043738200000000005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267</v>
      </c>
      <c r="AT203" s="202" t="s">
        <v>263</v>
      </c>
      <c r="AU203" s="202" t="s">
        <v>90</v>
      </c>
      <c r="AY203" s="17" t="s">
        <v>163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88</v>
      </c>
      <c r="BK203" s="203">
        <f>ROUND(I203*H203,2)</f>
        <v>0</v>
      </c>
      <c r="BL203" s="17" t="s">
        <v>205</v>
      </c>
      <c r="BM203" s="202" t="s">
        <v>327</v>
      </c>
    </row>
    <row r="204" spans="2:51" s="13" customFormat="1" ht="11.25">
      <c r="B204" s="204"/>
      <c r="C204" s="205"/>
      <c r="D204" s="206" t="s">
        <v>191</v>
      </c>
      <c r="E204" s="205"/>
      <c r="F204" s="207" t="s">
        <v>277</v>
      </c>
      <c r="G204" s="205"/>
      <c r="H204" s="208">
        <v>218.691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191</v>
      </c>
      <c r="AU204" s="214" t="s">
        <v>90</v>
      </c>
      <c r="AV204" s="13" t="s">
        <v>90</v>
      </c>
      <c r="AW204" s="13" t="s">
        <v>4</v>
      </c>
      <c r="AX204" s="13" t="s">
        <v>88</v>
      </c>
      <c r="AY204" s="214" t="s">
        <v>163</v>
      </c>
    </row>
    <row r="205" spans="1:65" s="2" customFormat="1" ht="33" customHeight="1">
      <c r="A205" s="34"/>
      <c r="B205" s="35"/>
      <c r="C205" s="191" t="s">
        <v>328</v>
      </c>
      <c r="D205" s="191" t="s">
        <v>166</v>
      </c>
      <c r="E205" s="192" t="s">
        <v>329</v>
      </c>
      <c r="F205" s="193" t="s">
        <v>330</v>
      </c>
      <c r="G205" s="194" t="s">
        <v>204</v>
      </c>
      <c r="H205" s="195">
        <v>198.81</v>
      </c>
      <c r="I205" s="196"/>
      <c r="J205" s="197">
        <f>ROUND(I205*H205,2)</f>
        <v>0</v>
      </c>
      <c r="K205" s="193" t="s">
        <v>170</v>
      </c>
      <c r="L205" s="39"/>
      <c r="M205" s="198" t="s">
        <v>1</v>
      </c>
      <c r="N205" s="199" t="s">
        <v>46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205</v>
      </c>
      <c r="AT205" s="202" t="s">
        <v>166</v>
      </c>
      <c r="AU205" s="202" t="s">
        <v>90</v>
      </c>
      <c r="AY205" s="17" t="s">
        <v>163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88</v>
      </c>
      <c r="BK205" s="203">
        <f>ROUND(I205*H205,2)</f>
        <v>0</v>
      </c>
      <c r="BL205" s="17" t="s">
        <v>205</v>
      </c>
      <c r="BM205" s="202" t="s">
        <v>331</v>
      </c>
    </row>
    <row r="206" spans="2:51" s="14" customFormat="1" ht="11.25">
      <c r="B206" s="215"/>
      <c r="C206" s="216"/>
      <c r="D206" s="206" t="s">
        <v>191</v>
      </c>
      <c r="E206" s="217" t="s">
        <v>1</v>
      </c>
      <c r="F206" s="218" t="s">
        <v>332</v>
      </c>
      <c r="G206" s="216"/>
      <c r="H206" s="217" t="s">
        <v>1</v>
      </c>
      <c r="I206" s="219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191</v>
      </c>
      <c r="AU206" s="224" t="s">
        <v>90</v>
      </c>
      <c r="AV206" s="14" t="s">
        <v>88</v>
      </c>
      <c r="AW206" s="14" t="s">
        <v>35</v>
      </c>
      <c r="AX206" s="14" t="s">
        <v>81</v>
      </c>
      <c r="AY206" s="224" t="s">
        <v>163</v>
      </c>
    </row>
    <row r="207" spans="2:51" s="14" customFormat="1" ht="11.25">
      <c r="B207" s="215"/>
      <c r="C207" s="216"/>
      <c r="D207" s="206" t="s">
        <v>191</v>
      </c>
      <c r="E207" s="217" t="s">
        <v>1</v>
      </c>
      <c r="F207" s="218" t="s">
        <v>261</v>
      </c>
      <c r="G207" s="216"/>
      <c r="H207" s="217" t="s">
        <v>1</v>
      </c>
      <c r="I207" s="219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191</v>
      </c>
      <c r="AU207" s="224" t="s">
        <v>90</v>
      </c>
      <c r="AV207" s="14" t="s">
        <v>88</v>
      </c>
      <c r="AW207" s="14" t="s">
        <v>35</v>
      </c>
      <c r="AX207" s="14" t="s">
        <v>81</v>
      </c>
      <c r="AY207" s="224" t="s">
        <v>163</v>
      </c>
    </row>
    <row r="208" spans="2:51" s="13" customFormat="1" ht="11.25">
      <c r="B208" s="204"/>
      <c r="C208" s="205"/>
      <c r="D208" s="206" t="s">
        <v>191</v>
      </c>
      <c r="E208" s="225" t="s">
        <v>1</v>
      </c>
      <c r="F208" s="207" t="s">
        <v>262</v>
      </c>
      <c r="G208" s="205"/>
      <c r="H208" s="208">
        <v>198.81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191</v>
      </c>
      <c r="AU208" s="214" t="s">
        <v>90</v>
      </c>
      <c r="AV208" s="13" t="s">
        <v>90</v>
      </c>
      <c r="AW208" s="13" t="s">
        <v>35</v>
      </c>
      <c r="AX208" s="13" t="s">
        <v>81</v>
      </c>
      <c r="AY208" s="214" t="s">
        <v>163</v>
      </c>
    </row>
    <row r="209" spans="2:51" s="15" customFormat="1" ht="11.25">
      <c r="B209" s="226"/>
      <c r="C209" s="227"/>
      <c r="D209" s="206" t="s">
        <v>191</v>
      </c>
      <c r="E209" s="228" t="s">
        <v>1</v>
      </c>
      <c r="F209" s="229" t="s">
        <v>209</v>
      </c>
      <c r="G209" s="227"/>
      <c r="H209" s="230">
        <v>198.81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191</v>
      </c>
      <c r="AU209" s="236" t="s">
        <v>90</v>
      </c>
      <c r="AV209" s="15" t="s">
        <v>171</v>
      </c>
      <c r="AW209" s="15" t="s">
        <v>35</v>
      </c>
      <c r="AX209" s="15" t="s">
        <v>88</v>
      </c>
      <c r="AY209" s="236" t="s">
        <v>163</v>
      </c>
    </row>
    <row r="210" spans="1:65" s="2" customFormat="1" ht="24.2" customHeight="1">
      <c r="A210" s="34"/>
      <c r="B210" s="35"/>
      <c r="C210" s="243" t="s">
        <v>7</v>
      </c>
      <c r="D210" s="243" t="s">
        <v>263</v>
      </c>
      <c r="E210" s="244" t="s">
        <v>333</v>
      </c>
      <c r="F210" s="245" t="s">
        <v>334</v>
      </c>
      <c r="G210" s="246" t="s">
        <v>335</v>
      </c>
      <c r="H210" s="247">
        <v>21.869</v>
      </c>
      <c r="I210" s="248"/>
      <c r="J210" s="249">
        <f>ROUND(I210*H210,2)</f>
        <v>0</v>
      </c>
      <c r="K210" s="245" t="s">
        <v>170</v>
      </c>
      <c r="L210" s="250"/>
      <c r="M210" s="251" t="s">
        <v>1</v>
      </c>
      <c r="N210" s="252" t="s">
        <v>46</v>
      </c>
      <c r="O210" s="71"/>
      <c r="P210" s="200">
        <f>O210*H210</f>
        <v>0</v>
      </c>
      <c r="Q210" s="200">
        <v>0.35</v>
      </c>
      <c r="R210" s="200">
        <f>Q210*H210</f>
        <v>7.65415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267</v>
      </c>
      <c r="AT210" s="202" t="s">
        <v>263</v>
      </c>
      <c r="AU210" s="202" t="s">
        <v>90</v>
      </c>
      <c r="AY210" s="17" t="s">
        <v>163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88</v>
      </c>
      <c r="BK210" s="203">
        <f>ROUND(I210*H210,2)</f>
        <v>0</v>
      </c>
      <c r="BL210" s="17" t="s">
        <v>205</v>
      </c>
      <c r="BM210" s="202" t="s">
        <v>336</v>
      </c>
    </row>
    <row r="211" spans="2:51" s="14" customFormat="1" ht="11.25">
      <c r="B211" s="215"/>
      <c r="C211" s="216"/>
      <c r="D211" s="206" t="s">
        <v>191</v>
      </c>
      <c r="E211" s="217" t="s">
        <v>1</v>
      </c>
      <c r="F211" s="218" t="s">
        <v>337</v>
      </c>
      <c r="G211" s="216"/>
      <c r="H211" s="217" t="s">
        <v>1</v>
      </c>
      <c r="I211" s="219"/>
      <c r="J211" s="216"/>
      <c r="K211" s="216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191</v>
      </c>
      <c r="AU211" s="224" t="s">
        <v>90</v>
      </c>
      <c r="AV211" s="14" t="s">
        <v>88</v>
      </c>
      <c r="AW211" s="14" t="s">
        <v>35</v>
      </c>
      <c r="AX211" s="14" t="s">
        <v>81</v>
      </c>
      <c r="AY211" s="224" t="s">
        <v>163</v>
      </c>
    </row>
    <row r="212" spans="2:51" s="14" customFormat="1" ht="11.25">
      <c r="B212" s="215"/>
      <c r="C212" s="216"/>
      <c r="D212" s="206" t="s">
        <v>191</v>
      </c>
      <c r="E212" s="217" t="s">
        <v>1</v>
      </c>
      <c r="F212" s="218" t="s">
        <v>261</v>
      </c>
      <c r="G212" s="216"/>
      <c r="H212" s="217" t="s">
        <v>1</v>
      </c>
      <c r="I212" s="219"/>
      <c r="J212" s="216"/>
      <c r="K212" s="216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191</v>
      </c>
      <c r="AU212" s="224" t="s">
        <v>90</v>
      </c>
      <c r="AV212" s="14" t="s">
        <v>88</v>
      </c>
      <c r="AW212" s="14" t="s">
        <v>35</v>
      </c>
      <c r="AX212" s="14" t="s">
        <v>81</v>
      </c>
      <c r="AY212" s="224" t="s">
        <v>163</v>
      </c>
    </row>
    <row r="213" spans="2:51" s="13" customFormat="1" ht="11.25">
      <c r="B213" s="204"/>
      <c r="C213" s="205"/>
      <c r="D213" s="206" t="s">
        <v>191</v>
      </c>
      <c r="E213" s="225" t="s">
        <v>1</v>
      </c>
      <c r="F213" s="207" t="s">
        <v>338</v>
      </c>
      <c r="G213" s="205"/>
      <c r="H213" s="208">
        <v>19.881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191</v>
      </c>
      <c r="AU213" s="214" t="s">
        <v>90</v>
      </c>
      <c r="AV213" s="13" t="s">
        <v>90</v>
      </c>
      <c r="AW213" s="13" t="s">
        <v>35</v>
      </c>
      <c r="AX213" s="13" t="s">
        <v>81</v>
      </c>
      <c r="AY213" s="214" t="s">
        <v>163</v>
      </c>
    </row>
    <row r="214" spans="2:51" s="15" customFormat="1" ht="11.25">
      <c r="B214" s="226"/>
      <c r="C214" s="227"/>
      <c r="D214" s="206" t="s">
        <v>191</v>
      </c>
      <c r="E214" s="228" t="s">
        <v>1</v>
      </c>
      <c r="F214" s="229" t="s">
        <v>209</v>
      </c>
      <c r="G214" s="227"/>
      <c r="H214" s="230">
        <v>19.881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191</v>
      </c>
      <c r="AU214" s="236" t="s">
        <v>90</v>
      </c>
      <c r="AV214" s="15" t="s">
        <v>171</v>
      </c>
      <c r="AW214" s="15" t="s">
        <v>35</v>
      </c>
      <c r="AX214" s="15" t="s">
        <v>88</v>
      </c>
      <c r="AY214" s="236" t="s">
        <v>163</v>
      </c>
    </row>
    <row r="215" spans="2:51" s="13" customFormat="1" ht="11.25">
      <c r="B215" s="204"/>
      <c r="C215" s="205"/>
      <c r="D215" s="206" t="s">
        <v>191</v>
      </c>
      <c r="E215" s="205"/>
      <c r="F215" s="207" t="s">
        <v>339</v>
      </c>
      <c r="G215" s="205"/>
      <c r="H215" s="208">
        <v>21.869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191</v>
      </c>
      <c r="AU215" s="214" t="s">
        <v>90</v>
      </c>
      <c r="AV215" s="13" t="s">
        <v>90</v>
      </c>
      <c r="AW215" s="13" t="s">
        <v>4</v>
      </c>
      <c r="AX215" s="13" t="s">
        <v>88</v>
      </c>
      <c r="AY215" s="214" t="s">
        <v>163</v>
      </c>
    </row>
    <row r="216" spans="1:65" s="2" customFormat="1" ht="33" customHeight="1">
      <c r="A216" s="34"/>
      <c r="B216" s="35"/>
      <c r="C216" s="191" t="s">
        <v>340</v>
      </c>
      <c r="D216" s="191" t="s">
        <v>166</v>
      </c>
      <c r="E216" s="192" t="s">
        <v>341</v>
      </c>
      <c r="F216" s="193" t="s">
        <v>342</v>
      </c>
      <c r="G216" s="194" t="s">
        <v>204</v>
      </c>
      <c r="H216" s="195">
        <v>198.81</v>
      </c>
      <c r="I216" s="196"/>
      <c r="J216" s="197">
        <f>ROUND(I216*H216,2)</f>
        <v>0</v>
      </c>
      <c r="K216" s="193" t="s">
        <v>170</v>
      </c>
      <c r="L216" s="39"/>
      <c r="M216" s="198" t="s">
        <v>1</v>
      </c>
      <c r="N216" s="199" t="s">
        <v>46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205</v>
      </c>
      <c r="AT216" s="202" t="s">
        <v>166</v>
      </c>
      <c r="AU216" s="202" t="s">
        <v>90</v>
      </c>
      <c r="AY216" s="17" t="s">
        <v>163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88</v>
      </c>
      <c r="BK216" s="203">
        <f>ROUND(I216*H216,2)</f>
        <v>0</v>
      </c>
      <c r="BL216" s="17" t="s">
        <v>205</v>
      </c>
      <c r="BM216" s="202" t="s">
        <v>343</v>
      </c>
    </row>
    <row r="217" spans="2:51" s="14" customFormat="1" ht="11.25">
      <c r="B217" s="215"/>
      <c r="C217" s="216"/>
      <c r="D217" s="206" t="s">
        <v>191</v>
      </c>
      <c r="E217" s="217" t="s">
        <v>1</v>
      </c>
      <c r="F217" s="218" t="s">
        <v>344</v>
      </c>
      <c r="G217" s="216"/>
      <c r="H217" s="217" t="s">
        <v>1</v>
      </c>
      <c r="I217" s="219"/>
      <c r="J217" s="216"/>
      <c r="K217" s="216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191</v>
      </c>
      <c r="AU217" s="224" t="s">
        <v>90</v>
      </c>
      <c r="AV217" s="14" t="s">
        <v>88</v>
      </c>
      <c r="AW217" s="14" t="s">
        <v>35</v>
      </c>
      <c r="AX217" s="14" t="s">
        <v>81</v>
      </c>
      <c r="AY217" s="224" t="s">
        <v>163</v>
      </c>
    </row>
    <row r="218" spans="2:51" s="14" customFormat="1" ht="11.25">
      <c r="B218" s="215"/>
      <c r="C218" s="216"/>
      <c r="D218" s="206" t="s">
        <v>191</v>
      </c>
      <c r="E218" s="217" t="s">
        <v>1</v>
      </c>
      <c r="F218" s="218" t="s">
        <v>261</v>
      </c>
      <c r="G218" s="216"/>
      <c r="H218" s="217" t="s">
        <v>1</v>
      </c>
      <c r="I218" s="219"/>
      <c r="J218" s="216"/>
      <c r="K218" s="216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191</v>
      </c>
      <c r="AU218" s="224" t="s">
        <v>90</v>
      </c>
      <c r="AV218" s="14" t="s">
        <v>88</v>
      </c>
      <c r="AW218" s="14" t="s">
        <v>35</v>
      </c>
      <c r="AX218" s="14" t="s">
        <v>81</v>
      </c>
      <c r="AY218" s="224" t="s">
        <v>163</v>
      </c>
    </row>
    <row r="219" spans="2:51" s="13" customFormat="1" ht="11.25">
      <c r="B219" s="204"/>
      <c r="C219" s="205"/>
      <c r="D219" s="206" t="s">
        <v>191</v>
      </c>
      <c r="E219" s="225" t="s">
        <v>1</v>
      </c>
      <c r="F219" s="207" t="s">
        <v>262</v>
      </c>
      <c r="G219" s="205"/>
      <c r="H219" s="208">
        <v>198.81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191</v>
      </c>
      <c r="AU219" s="214" t="s">
        <v>90</v>
      </c>
      <c r="AV219" s="13" t="s">
        <v>90</v>
      </c>
      <c r="AW219" s="13" t="s">
        <v>35</v>
      </c>
      <c r="AX219" s="13" t="s">
        <v>81</v>
      </c>
      <c r="AY219" s="214" t="s">
        <v>163</v>
      </c>
    </row>
    <row r="220" spans="2:51" s="15" customFormat="1" ht="11.25">
      <c r="B220" s="226"/>
      <c r="C220" s="227"/>
      <c r="D220" s="206" t="s">
        <v>191</v>
      </c>
      <c r="E220" s="228" t="s">
        <v>1</v>
      </c>
      <c r="F220" s="229" t="s">
        <v>209</v>
      </c>
      <c r="G220" s="227"/>
      <c r="H220" s="230">
        <v>198.81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191</v>
      </c>
      <c r="AU220" s="236" t="s">
        <v>90</v>
      </c>
      <c r="AV220" s="15" t="s">
        <v>171</v>
      </c>
      <c r="AW220" s="15" t="s">
        <v>35</v>
      </c>
      <c r="AX220" s="15" t="s">
        <v>88</v>
      </c>
      <c r="AY220" s="236" t="s">
        <v>163</v>
      </c>
    </row>
    <row r="221" spans="1:65" s="2" customFormat="1" ht="16.5" customHeight="1">
      <c r="A221" s="34"/>
      <c r="B221" s="35"/>
      <c r="C221" s="243" t="s">
        <v>345</v>
      </c>
      <c r="D221" s="243" t="s">
        <v>263</v>
      </c>
      <c r="E221" s="244" t="s">
        <v>346</v>
      </c>
      <c r="F221" s="245" t="s">
        <v>347</v>
      </c>
      <c r="G221" s="246" t="s">
        <v>204</v>
      </c>
      <c r="H221" s="247">
        <v>218.691</v>
      </c>
      <c r="I221" s="248"/>
      <c r="J221" s="249">
        <f>ROUND(I221*H221,2)</f>
        <v>0</v>
      </c>
      <c r="K221" s="245" t="s">
        <v>170</v>
      </c>
      <c r="L221" s="250"/>
      <c r="M221" s="251" t="s">
        <v>1</v>
      </c>
      <c r="N221" s="252" t="s">
        <v>46</v>
      </c>
      <c r="O221" s="71"/>
      <c r="P221" s="200">
        <f>O221*H221</f>
        <v>0</v>
      </c>
      <c r="Q221" s="200">
        <v>0.011</v>
      </c>
      <c r="R221" s="200">
        <f>Q221*H221</f>
        <v>2.405601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267</v>
      </c>
      <c r="AT221" s="202" t="s">
        <v>263</v>
      </c>
      <c r="AU221" s="202" t="s">
        <v>90</v>
      </c>
      <c r="AY221" s="17" t="s">
        <v>163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88</v>
      </c>
      <c r="BK221" s="203">
        <f>ROUND(I221*H221,2)</f>
        <v>0</v>
      </c>
      <c r="BL221" s="17" t="s">
        <v>205</v>
      </c>
      <c r="BM221" s="202" t="s">
        <v>348</v>
      </c>
    </row>
    <row r="222" spans="2:51" s="13" customFormat="1" ht="11.25">
      <c r="B222" s="204"/>
      <c r="C222" s="205"/>
      <c r="D222" s="206" t="s">
        <v>191</v>
      </c>
      <c r="E222" s="205"/>
      <c r="F222" s="207" t="s">
        <v>277</v>
      </c>
      <c r="G222" s="205"/>
      <c r="H222" s="208">
        <v>218.691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191</v>
      </c>
      <c r="AU222" s="214" t="s">
        <v>90</v>
      </c>
      <c r="AV222" s="13" t="s">
        <v>90</v>
      </c>
      <c r="AW222" s="13" t="s">
        <v>4</v>
      </c>
      <c r="AX222" s="13" t="s">
        <v>88</v>
      </c>
      <c r="AY222" s="214" t="s">
        <v>163</v>
      </c>
    </row>
    <row r="223" spans="1:65" s="2" customFormat="1" ht="55.5" customHeight="1">
      <c r="A223" s="34"/>
      <c r="B223" s="35"/>
      <c r="C223" s="191" t="s">
        <v>349</v>
      </c>
      <c r="D223" s="191" t="s">
        <v>166</v>
      </c>
      <c r="E223" s="192" t="s">
        <v>350</v>
      </c>
      <c r="F223" s="193" t="s">
        <v>351</v>
      </c>
      <c r="G223" s="194" t="s">
        <v>335</v>
      </c>
      <c r="H223" s="195">
        <v>2.18</v>
      </c>
      <c r="I223" s="196"/>
      <c r="J223" s="197">
        <f>ROUND(I223*H223,2)</f>
        <v>0</v>
      </c>
      <c r="K223" s="193" t="s">
        <v>170</v>
      </c>
      <c r="L223" s="39"/>
      <c r="M223" s="198" t="s">
        <v>1</v>
      </c>
      <c r="N223" s="199" t="s">
        <v>46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205</v>
      </c>
      <c r="AT223" s="202" t="s">
        <v>166</v>
      </c>
      <c r="AU223" s="202" t="s">
        <v>90</v>
      </c>
      <c r="AY223" s="17" t="s">
        <v>163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88</v>
      </c>
      <c r="BK223" s="203">
        <f>ROUND(I223*H223,2)</f>
        <v>0</v>
      </c>
      <c r="BL223" s="17" t="s">
        <v>205</v>
      </c>
      <c r="BM223" s="202" t="s">
        <v>352</v>
      </c>
    </row>
    <row r="224" spans="2:51" s="14" customFormat="1" ht="11.25">
      <c r="B224" s="215"/>
      <c r="C224" s="216"/>
      <c r="D224" s="206" t="s">
        <v>191</v>
      </c>
      <c r="E224" s="217" t="s">
        <v>1</v>
      </c>
      <c r="F224" s="218" t="s">
        <v>353</v>
      </c>
      <c r="G224" s="216"/>
      <c r="H224" s="217" t="s">
        <v>1</v>
      </c>
      <c r="I224" s="219"/>
      <c r="J224" s="216"/>
      <c r="K224" s="216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191</v>
      </c>
      <c r="AU224" s="224" t="s">
        <v>90</v>
      </c>
      <c r="AV224" s="14" t="s">
        <v>88</v>
      </c>
      <c r="AW224" s="14" t="s">
        <v>35</v>
      </c>
      <c r="AX224" s="14" t="s">
        <v>81</v>
      </c>
      <c r="AY224" s="224" t="s">
        <v>163</v>
      </c>
    </row>
    <row r="225" spans="2:51" s="14" customFormat="1" ht="11.25">
      <c r="B225" s="215"/>
      <c r="C225" s="216"/>
      <c r="D225" s="206" t="s">
        <v>191</v>
      </c>
      <c r="E225" s="217" t="s">
        <v>1</v>
      </c>
      <c r="F225" s="218" t="s">
        <v>261</v>
      </c>
      <c r="G225" s="216"/>
      <c r="H225" s="217" t="s">
        <v>1</v>
      </c>
      <c r="I225" s="219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191</v>
      </c>
      <c r="AU225" s="224" t="s">
        <v>90</v>
      </c>
      <c r="AV225" s="14" t="s">
        <v>88</v>
      </c>
      <c r="AW225" s="14" t="s">
        <v>35</v>
      </c>
      <c r="AX225" s="14" t="s">
        <v>81</v>
      </c>
      <c r="AY225" s="224" t="s">
        <v>163</v>
      </c>
    </row>
    <row r="226" spans="2:51" s="13" customFormat="1" ht="11.25">
      <c r="B226" s="204"/>
      <c r="C226" s="205"/>
      <c r="D226" s="206" t="s">
        <v>191</v>
      </c>
      <c r="E226" s="225" t="s">
        <v>1</v>
      </c>
      <c r="F226" s="207" t="s">
        <v>354</v>
      </c>
      <c r="G226" s="205"/>
      <c r="H226" s="208">
        <v>2.18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191</v>
      </c>
      <c r="AU226" s="214" t="s">
        <v>90</v>
      </c>
      <c r="AV226" s="13" t="s">
        <v>90</v>
      </c>
      <c r="AW226" s="13" t="s">
        <v>35</v>
      </c>
      <c r="AX226" s="13" t="s">
        <v>81</v>
      </c>
      <c r="AY226" s="214" t="s">
        <v>163</v>
      </c>
    </row>
    <row r="227" spans="2:51" s="15" customFormat="1" ht="11.25">
      <c r="B227" s="226"/>
      <c r="C227" s="227"/>
      <c r="D227" s="206" t="s">
        <v>191</v>
      </c>
      <c r="E227" s="228" t="s">
        <v>1</v>
      </c>
      <c r="F227" s="229" t="s">
        <v>209</v>
      </c>
      <c r="G227" s="227"/>
      <c r="H227" s="230">
        <v>2.18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191</v>
      </c>
      <c r="AU227" s="236" t="s">
        <v>90</v>
      </c>
      <c r="AV227" s="15" t="s">
        <v>171</v>
      </c>
      <c r="AW227" s="15" t="s">
        <v>35</v>
      </c>
      <c r="AX227" s="15" t="s">
        <v>88</v>
      </c>
      <c r="AY227" s="236" t="s">
        <v>163</v>
      </c>
    </row>
    <row r="228" spans="1:65" s="2" customFormat="1" ht="16.5" customHeight="1">
      <c r="A228" s="34"/>
      <c r="B228" s="35"/>
      <c r="C228" s="243" t="s">
        <v>355</v>
      </c>
      <c r="D228" s="243" t="s">
        <v>263</v>
      </c>
      <c r="E228" s="244" t="s">
        <v>356</v>
      </c>
      <c r="F228" s="245" t="s">
        <v>357</v>
      </c>
      <c r="G228" s="246" t="s">
        <v>169</v>
      </c>
      <c r="H228" s="247">
        <v>3.924</v>
      </c>
      <c r="I228" s="248"/>
      <c r="J228" s="249">
        <f>ROUND(I228*H228,2)</f>
        <v>0</v>
      </c>
      <c r="K228" s="245" t="s">
        <v>170</v>
      </c>
      <c r="L228" s="250"/>
      <c r="M228" s="251" t="s">
        <v>1</v>
      </c>
      <c r="N228" s="252" t="s">
        <v>46</v>
      </c>
      <c r="O228" s="71"/>
      <c r="P228" s="200">
        <f>O228*H228</f>
        <v>0</v>
      </c>
      <c r="Q228" s="200">
        <v>1</v>
      </c>
      <c r="R228" s="200">
        <f>Q228*H228</f>
        <v>3.924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267</v>
      </c>
      <c r="AT228" s="202" t="s">
        <v>263</v>
      </c>
      <c r="AU228" s="202" t="s">
        <v>90</v>
      </c>
      <c r="AY228" s="17" t="s">
        <v>163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88</v>
      </c>
      <c r="BK228" s="203">
        <f>ROUND(I228*H228,2)</f>
        <v>0</v>
      </c>
      <c r="BL228" s="17" t="s">
        <v>205</v>
      </c>
      <c r="BM228" s="202" t="s">
        <v>358</v>
      </c>
    </row>
    <row r="229" spans="2:51" s="13" customFormat="1" ht="11.25">
      <c r="B229" s="204"/>
      <c r="C229" s="205"/>
      <c r="D229" s="206" t="s">
        <v>191</v>
      </c>
      <c r="E229" s="205"/>
      <c r="F229" s="207" t="s">
        <v>359</v>
      </c>
      <c r="G229" s="205"/>
      <c r="H229" s="208">
        <v>3.924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191</v>
      </c>
      <c r="AU229" s="214" t="s">
        <v>90</v>
      </c>
      <c r="AV229" s="13" t="s">
        <v>90</v>
      </c>
      <c r="AW229" s="13" t="s">
        <v>4</v>
      </c>
      <c r="AX229" s="13" t="s">
        <v>88</v>
      </c>
      <c r="AY229" s="214" t="s">
        <v>163</v>
      </c>
    </row>
    <row r="230" spans="1:65" s="2" customFormat="1" ht="44.25" customHeight="1">
      <c r="A230" s="34"/>
      <c r="B230" s="35"/>
      <c r="C230" s="191" t="s">
        <v>360</v>
      </c>
      <c r="D230" s="191" t="s">
        <v>166</v>
      </c>
      <c r="E230" s="192" t="s">
        <v>361</v>
      </c>
      <c r="F230" s="193" t="s">
        <v>362</v>
      </c>
      <c r="G230" s="194" t="s">
        <v>169</v>
      </c>
      <c r="H230" s="195">
        <v>15.645</v>
      </c>
      <c r="I230" s="196"/>
      <c r="J230" s="197">
        <f>ROUND(I230*H230,2)</f>
        <v>0</v>
      </c>
      <c r="K230" s="193" t="s">
        <v>170</v>
      </c>
      <c r="L230" s="39"/>
      <c r="M230" s="198" t="s">
        <v>1</v>
      </c>
      <c r="N230" s="199" t="s">
        <v>46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205</v>
      </c>
      <c r="AT230" s="202" t="s">
        <v>166</v>
      </c>
      <c r="AU230" s="202" t="s">
        <v>90</v>
      </c>
      <c r="AY230" s="17" t="s">
        <v>163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88</v>
      </c>
      <c r="BK230" s="203">
        <f>ROUND(I230*H230,2)</f>
        <v>0</v>
      </c>
      <c r="BL230" s="17" t="s">
        <v>205</v>
      </c>
      <c r="BM230" s="202" t="s">
        <v>363</v>
      </c>
    </row>
    <row r="231" spans="1:65" s="2" customFormat="1" ht="49.15" customHeight="1">
      <c r="A231" s="34"/>
      <c r="B231" s="35"/>
      <c r="C231" s="191" t="s">
        <v>364</v>
      </c>
      <c r="D231" s="191" t="s">
        <v>166</v>
      </c>
      <c r="E231" s="192" t="s">
        <v>365</v>
      </c>
      <c r="F231" s="193" t="s">
        <v>366</v>
      </c>
      <c r="G231" s="194" t="s">
        <v>169</v>
      </c>
      <c r="H231" s="195">
        <v>15.645</v>
      </c>
      <c r="I231" s="196"/>
      <c r="J231" s="197">
        <f>ROUND(I231*H231,2)</f>
        <v>0</v>
      </c>
      <c r="K231" s="193" t="s">
        <v>170</v>
      </c>
      <c r="L231" s="39"/>
      <c r="M231" s="198" t="s">
        <v>1</v>
      </c>
      <c r="N231" s="199" t="s">
        <v>46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205</v>
      </c>
      <c r="AT231" s="202" t="s">
        <v>166</v>
      </c>
      <c r="AU231" s="202" t="s">
        <v>90</v>
      </c>
      <c r="AY231" s="17" t="s">
        <v>163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88</v>
      </c>
      <c r="BK231" s="203">
        <f>ROUND(I231*H231,2)</f>
        <v>0</v>
      </c>
      <c r="BL231" s="17" t="s">
        <v>205</v>
      </c>
      <c r="BM231" s="202" t="s">
        <v>367</v>
      </c>
    </row>
    <row r="232" spans="2:63" s="12" customFormat="1" ht="22.9" customHeight="1">
      <c r="B232" s="175"/>
      <c r="C232" s="176"/>
      <c r="D232" s="177" t="s">
        <v>80</v>
      </c>
      <c r="E232" s="189" t="s">
        <v>368</v>
      </c>
      <c r="F232" s="189" t="s">
        <v>369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SUM(P233:P265)</f>
        <v>0</v>
      </c>
      <c r="Q232" s="183"/>
      <c r="R232" s="184">
        <f>SUM(R233:R265)</f>
        <v>4.9460496</v>
      </c>
      <c r="S232" s="183"/>
      <c r="T232" s="185">
        <f>SUM(T233:T265)</f>
        <v>0</v>
      </c>
      <c r="AR232" s="186" t="s">
        <v>90</v>
      </c>
      <c r="AT232" s="187" t="s">
        <v>80</v>
      </c>
      <c r="AU232" s="187" t="s">
        <v>88</v>
      </c>
      <c r="AY232" s="186" t="s">
        <v>163</v>
      </c>
      <c r="BK232" s="188">
        <f>SUM(BK233:BK265)</f>
        <v>0</v>
      </c>
    </row>
    <row r="233" spans="1:65" s="2" customFormat="1" ht="44.25" customHeight="1">
      <c r="A233" s="34"/>
      <c r="B233" s="35"/>
      <c r="C233" s="191" t="s">
        <v>370</v>
      </c>
      <c r="D233" s="191" t="s">
        <v>166</v>
      </c>
      <c r="E233" s="192" t="s">
        <v>371</v>
      </c>
      <c r="F233" s="193" t="s">
        <v>372</v>
      </c>
      <c r="G233" s="194" t="s">
        <v>204</v>
      </c>
      <c r="H233" s="195">
        <v>596.43</v>
      </c>
      <c r="I233" s="196"/>
      <c r="J233" s="197">
        <f>ROUND(I233*H233,2)</f>
        <v>0</v>
      </c>
      <c r="K233" s="193" t="s">
        <v>170</v>
      </c>
      <c r="L233" s="39"/>
      <c r="M233" s="198" t="s">
        <v>1</v>
      </c>
      <c r="N233" s="199" t="s">
        <v>46</v>
      </c>
      <c r="O233" s="71"/>
      <c r="P233" s="200">
        <f>O233*H233</f>
        <v>0</v>
      </c>
      <c r="Q233" s="200">
        <v>0.00012</v>
      </c>
      <c r="R233" s="200">
        <f>Q233*H233</f>
        <v>0.0715716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205</v>
      </c>
      <c r="AT233" s="202" t="s">
        <v>166</v>
      </c>
      <c r="AU233" s="202" t="s">
        <v>90</v>
      </c>
      <c r="AY233" s="17" t="s">
        <v>163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88</v>
      </c>
      <c r="BK233" s="203">
        <f>ROUND(I233*H233,2)</f>
        <v>0</v>
      </c>
      <c r="BL233" s="17" t="s">
        <v>205</v>
      </c>
      <c r="BM233" s="202" t="s">
        <v>373</v>
      </c>
    </row>
    <row r="234" spans="1:65" s="2" customFormat="1" ht="24.2" customHeight="1">
      <c r="A234" s="34"/>
      <c r="B234" s="35"/>
      <c r="C234" s="243" t="s">
        <v>374</v>
      </c>
      <c r="D234" s="243" t="s">
        <v>263</v>
      </c>
      <c r="E234" s="244" t="s">
        <v>375</v>
      </c>
      <c r="F234" s="245" t="s">
        <v>376</v>
      </c>
      <c r="G234" s="246" t="s">
        <v>204</v>
      </c>
      <c r="H234" s="247">
        <v>218.691</v>
      </c>
      <c r="I234" s="248"/>
      <c r="J234" s="249">
        <f>ROUND(I234*H234,2)</f>
        <v>0</v>
      </c>
      <c r="K234" s="245" t="s">
        <v>170</v>
      </c>
      <c r="L234" s="250"/>
      <c r="M234" s="251" t="s">
        <v>1</v>
      </c>
      <c r="N234" s="252" t="s">
        <v>46</v>
      </c>
      <c r="O234" s="71"/>
      <c r="P234" s="200">
        <f>O234*H234</f>
        <v>0</v>
      </c>
      <c r="Q234" s="200">
        <v>0.006</v>
      </c>
      <c r="R234" s="200">
        <f>Q234*H234</f>
        <v>1.312146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267</v>
      </c>
      <c r="AT234" s="202" t="s">
        <v>263</v>
      </c>
      <c r="AU234" s="202" t="s">
        <v>90</v>
      </c>
      <c r="AY234" s="17" t="s">
        <v>163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88</v>
      </c>
      <c r="BK234" s="203">
        <f>ROUND(I234*H234,2)</f>
        <v>0</v>
      </c>
      <c r="BL234" s="17" t="s">
        <v>205</v>
      </c>
      <c r="BM234" s="202" t="s">
        <v>377</v>
      </c>
    </row>
    <row r="235" spans="2:51" s="14" customFormat="1" ht="11.25">
      <c r="B235" s="215"/>
      <c r="C235" s="216"/>
      <c r="D235" s="206" t="s">
        <v>191</v>
      </c>
      <c r="E235" s="217" t="s">
        <v>1</v>
      </c>
      <c r="F235" s="218" t="s">
        <v>378</v>
      </c>
      <c r="G235" s="216"/>
      <c r="H235" s="217" t="s">
        <v>1</v>
      </c>
      <c r="I235" s="219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191</v>
      </c>
      <c r="AU235" s="224" t="s">
        <v>90</v>
      </c>
      <c r="AV235" s="14" t="s">
        <v>88</v>
      </c>
      <c r="AW235" s="14" t="s">
        <v>35</v>
      </c>
      <c r="AX235" s="14" t="s">
        <v>81</v>
      </c>
      <c r="AY235" s="224" t="s">
        <v>163</v>
      </c>
    </row>
    <row r="236" spans="2:51" s="14" customFormat="1" ht="11.25">
      <c r="B236" s="215"/>
      <c r="C236" s="216"/>
      <c r="D236" s="206" t="s">
        <v>191</v>
      </c>
      <c r="E236" s="217" t="s">
        <v>1</v>
      </c>
      <c r="F236" s="218" t="s">
        <v>261</v>
      </c>
      <c r="G236" s="216"/>
      <c r="H236" s="217" t="s">
        <v>1</v>
      </c>
      <c r="I236" s="219"/>
      <c r="J236" s="216"/>
      <c r="K236" s="216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191</v>
      </c>
      <c r="AU236" s="224" t="s">
        <v>90</v>
      </c>
      <c r="AV236" s="14" t="s">
        <v>88</v>
      </c>
      <c r="AW236" s="14" t="s">
        <v>35</v>
      </c>
      <c r="AX236" s="14" t="s">
        <v>81</v>
      </c>
      <c r="AY236" s="224" t="s">
        <v>163</v>
      </c>
    </row>
    <row r="237" spans="2:51" s="13" customFormat="1" ht="11.25">
      <c r="B237" s="204"/>
      <c r="C237" s="205"/>
      <c r="D237" s="206" t="s">
        <v>191</v>
      </c>
      <c r="E237" s="225" t="s">
        <v>1</v>
      </c>
      <c r="F237" s="207" t="s">
        <v>262</v>
      </c>
      <c r="G237" s="205"/>
      <c r="H237" s="208">
        <v>198.81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191</v>
      </c>
      <c r="AU237" s="214" t="s">
        <v>90</v>
      </c>
      <c r="AV237" s="13" t="s">
        <v>90</v>
      </c>
      <c r="AW237" s="13" t="s">
        <v>35</v>
      </c>
      <c r="AX237" s="13" t="s">
        <v>81</v>
      </c>
      <c r="AY237" s="214" t="s">
        <v>163</v>
      </c>
    </row>
    <row r="238" spans="2:51" s="15" customFormat="1" ht="11.25">
      <c r="B238" s="226"/>
      <c r="C238" s="227"/>
      <c r="D238" s="206" t="s">
        <v>191</v>
      </c>
      <c r="E238" s="228" t="s">
        <v>1</v>
      </c>
      <c r="F238" s="229" t="s">
        <v>209</v>
      </c>
      <c r="G238" s="227"/>
      <c r="H238" s="230">
        <v>198.81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191</v>
      </c>
      <c r="AU238" s="236" t="s">
        <v>90</v>
      </c>
      <c r="AV238" s="15" t="s">
        <v>171</v>
      </c>
      <c r="AW238" s="15" t="s">
        <v>35</v>
      </c>
      <c r="AX238" s="15" t="s">
        <v>88</v>
      </c>
      <c r="AY238" s="236" t="s">
        <v>163</v>
      </c>
    </row>
    <row r="239" spans="2:51" s="13" customFormat="1" ht="11.25">
      <c r="B239" s="204"/>
      <c r="C239" s="205"/>
      <c r="D239" s="206" t="s">
        <v>191</v>
      </c>
      <c r="E239" s="205"/>
      <c r="F239" s="207" t="s">
        <v>277</v>
      </c>
      <c r="G239" s="205"/>
      <c r="H239" s="208">
        <v>218.691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191</v>
      </c>
      <c r="AU239" s="214" t="s">
        <v>90</v>
      </c>
      <c r="AV239" s="13" t="s">
        <v>90</v>
      </c>
      <c r="AW239" s="13" t="s">
        <v>4</v>
      </c>
      <c r="AX239" s="13" t="s">
        <v>88</v>
      </c>
      <c r="AY239" s="214" t="s">
        <v>163</v>
      </c>
    </row>
    <row r="240" spans="1:65" s="2" customFormat="1" ht="24.2" customHeight="1">
      <c r="A240" s="34"/>
      <c r="B240" s="35"/>
      <c r="C240" s="243" t="s">
        <v>379</v>
      </c>
      <c r="D240" s="243" t="s">
        <v>263</v>
      </c>
      <c r="E240" s="244" t="s">
        <v>380</v>
      </c>
      <c r="F240" s="245" t="s">
        <v>381</v>
      </c>
      <c r="G240" s="246" t="s">
        <v>204</v>
      </c>
      <c r="H240" s="247">
        <v>437.382</v>
      </c>
      <c r="I240" s="248"/>
      <c r="J240" s="249">
        <f>ROUND(I240*H240,2)</f>
        <v>0</v>
      </c>
      <c r="K240" s="245" t="s">
        <v>170</v>
      </c>
      <c r="L240" s="250"/>
      <c r="M240" s="251" t="s">
        <v>1</v>
      </c>
      <c r="N240" s="252" t="s">
        <v>46</v>
      </c>
      <c r="O240" s="71"/>
      <c r="P240" s="200">
        <f>O240*H240</f>
        <v>0</v>
      </c>
      <c r="Q240" s="200">
        <v>0.006</v>
      </c>
      <c r="R240" s="200">
        <f>Q240*H240</f>
        <v>2.624292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267</v>
      </c>
      <c r="AT240" s="202" t="s">
        <v>263</v>
      </c>
      <c r="AU240" s="202" t="s">
        <v>90</v>
      </c>
      <c r="AY240" s="17" t="s">
        <v>163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88</v>
      </c>
      <c r="BK240" s="203">
        <f>ROUND(I240*H240,2)</f>
        <v>0</v>
      </c>
      <c r="BL240" s="17" t="s">
        <v>205</v>
      </c>
      <c r="BM240" s="202" t="s">
        <v>382</v>
      </c>
    </row>
    <row r="241" spans="2:51" s="14" customFormat="1" ht="11.25">
      <c r="B241" s="215"/>
      <c r="C241" s="216"/>
      <c r="D241" s="206" t="s">
        <v>191</v>
      </c>
      <c r="E241" s="217" t="s">
        <v>1</v>
      </c>
      <c r="F241" s="218" t="s">
        <v>383</v>
      </c>
      <c r="G241" s="216"/>
      <c r="H241" s="217" t="s">
        <v>1</v>
      </c>
      <c r="I241" s="219"/>
      <c r="J241" s="216"/>
      <c r="K241" s="216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191</v>
      </c>
      <c r="AU241" s="224" t="s">
        <v>90</v>
      </c>
      <c r="AV241" s="14" t="s">
        <v>88</v>
      </c>
      <c r="AW241" s="14" t="s">
        <v>35</v>
      </c>
      <c r="AX241" s="14" t="s">
        <v>81</v>
      </c>
      <c r="AY241" s="224" t="s">
        <v>163</v>
      </c>
    </row>
    <row r="242" spans="2:51" s="14" customFormat="1" ht="11.25">
      <c r="B242" s="215"/>
      <c r="C242" s="216"/>
      <c r="D242" s="206" t="s">
        <v>191</v>
      </c>
      <c r="E242" s="217" t="s">
        <v>1</v>
      </c>
      <c r="F242" s="218" t="s">
        <v>261</v>
      </c>
      <c r="G242" s="216"/>
      <c r="H242" s="217" t="s">
        <v>1</v>
      </c>
      <c r="I242" s="219"/>
      <c r="J242" s="216"/>
      <c r="K242" s="216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191</v>
      </c>
      <c r="AU242" s="224" t="s">
        <v>90</v>
      </c>
      <c r="AV242" s="14" t="s">
        <v>88</v>
      </c>
      <c r="AW242" s="14" t="s">
        <v>35</v>
      </c>
      <c r="AX242" s="14" t="s">
        <v>81</v>
      </c>
      <c r="AY242" s="224" t="s">
        <v>163</v>
      </c>
    </row>
    <row r="243" spans="2:51" s="13" customFormat="1" ht="11.25">
      <c r="B243" s="204"/>
      <c r="C243" s="205"/>
      <c r="D243" s="206" t="s">
        <v>191</v>
      </c>
      <c r="E243" s="225" t="s">
        <v>1</v>
      </c>
      <c r="F243" s="207" t="s">
        <v>384</v>
      </c>
      <c r="G243" s="205"/>
      <c r="H243" s="208">
        <v>397.62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191</v>
      </c>
      <c r="AU243" s="214" t="s">
        <v>90</v>
      </c>
      <c r="AV243" s="13" t="s">
        <v>90</v>
      </c>
      <c r="AW243" s="13" t="s">
        <v>35</v>
      </c>
      <c r="AX243" s="13" t="s">
        <v>81</v>
      </c>
      <c r="AY243" s="214" t="s">
        <v>163</v>
      </c>
    </row>
    <row r="244" spans="2:51" s="15" customFormat="1" ht="11.25">
      <c r="B244" s="226"/>
      <c r="C244" s="227"/>
      <c r="D244" s="206" t="s">
        <v>191</v>
      </c>
      <c r="E244" s="228" t="s">
        <v>1</v>
      </c>
      <c r="F244" s="229" t="s">
        <v>209</v>
      </c>
      <c r="G244" s="227"/>
      <c r="H244" s="230">
        <v>397.62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191</v>
      </c>
      <c r="AU244" s="236" t="s">
        <v>90</v>
      </c>
      <c r="AV244" s="15" t="s">
        <v>171</v>
      </c>
      <c r="AW244" s="15" t="s">
        <v>35</v>
      </c>
      <c r="AX244" s="15" t="s">
        <v>88</v>
      </c>
      <c r="AY244" s="236" t="s">
        <v>163</v>
      </c>
    </row>
    <row r="245" spans="2:51" s="13" customFormat="1" ht="11.25">
      <c r="B245" s="204"/>
      <c r="C245" s="205"/>
      <c r="D245" s="206" t="s">
        <v>191</v>
      </c>
      <c r="E245" s="205"/>
      <c r="F245" s="207" t="s">
        <v>385</v>
      </c>
      <c r="G245" s="205"/>
      <c r="H245" s="208">
        <v>437.382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191</v>
      </c>
      <c r="AU245" s="214" t="s">
        <v>90</v>
      </c>
      <c r="AV245" s="13" t="s">
        <v>90</v>
      </c>
      <c r="AW245" s="13" t="s">
        <v>4</v>
      </c>
      <c r="AX245" s="13" t="s">
        <v>88</v>
      </c>
      <c r="AY245" s="214" t="s">
        <v>163</v>
      </c>
    </row>
    <row r="246" spans="1:65" s="2" customFormat="1" ht="37.9" customHeight="1">
      <c r="A246" s="34"/>
      <c r="B246" s="35"/>
      <c r="C246" s="191" t="s">
        <v>386</v>
      </c>
      <c r="D246" s="191" t="s">
        <v>166</v>
      </c>
      <c r="E246" s="192" t="s">
        <v>387</v>
      </c>
      <c r="F246" s="193" t="s">
        <v>388</v>
      </c>
      <c r="G246" s="194" t="s">
        <v>204</v>
      </c>
      <c r="H246" s="195">
        <v>198.81</v>
      </c>
      <c r="I246" s="196"/>
      <c r="J246" s="197">
        <f>ROUND(I246*H246,2)</f>
        <v>0</v>
      </c>
      <c r="K246" s="193" t="s">
        <v>170</v>
      </c>
      <c r="L246" s="39"/>
      <c r="M246" s="198" t="s">
        <v>1</v>
      </c>
      <c r="N246" s="199" t="s">
        <v>46</v>
      </c>
      <c r="O246" s="71"/>
      <c r="P246" s="200">
        <f>O246*H246</f>
        <v>0</v>
      </c>
      <c r="Q246" s="200">
        <v>0.00012</v>
      </c>
      <c r="R246" s="200">
        <f>Q246*H246</f>
        <v>0.023857200000000002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205</v>
      </c>
      <c r="AT246" s="202" t="s">
        <v>166</v>
      </c>
      <c r="AU246" s="202" t="s">
        <v>90</v>
      </c>
      <c r="AY246" s="17" t="s">
        <v>163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88</v>
      </c>
      <c r="BK246" s="203">
        <f>ROUND(I246*H246,2)</f>
        <v>0</v>
      </c>
      <c r="BL246" s="17" t="s">
        <v>205</v>
      </c>
      <c r="BM246" s="202" t="s">
        <v>389</v>
      </c>
    </row>
    <row r="247" spans="2:51" s="14" customFormat="1" ht="11.25">
      <c r="B247" s="215"/>
      <c r="C247" s="216"/>
      <c r="D247" s="206" t="s">
        <v>191</v>
      </c>
      <c r="E247" s="217" t="s">
        <v>1</v>
      </c>
      <c r="F247" s="218" t="s">
        <v>390</v>
      </c>
      <c r="G247" s="216"/>
      <c r="H247" s="217" t="s">
        <v>1</v>
      </c>
      <c r="I247" s="219"/>
      <c r="J247" s="216"/>
      <c r="K247" s="216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191</v>
      </c>
      <c r="AU247" s="224" t="s">
        <v>90</v>
      </c>
      <c r="AV247" s="14" t="s">
        <v>88</v>
      </c>
      <c r="AW247" s="14" t="s">
        <v>35</v>
      </c>
      <c r="AX247" s="14" t="s">
        <v>81</v>
      </c>
      <c r="AY247" s="224" t="s">
        <v>163</v>
      </c>
    </row>
    <row r="248" spans="2:51" s="14" customFormat="1" ht="11.25">
      <c r="B248" s="215"/>
      <c r="C248" s="216"/>
      <c r="D248" s="206" t="s">
        <v>191</v>
      </c>
      <c r="E248" s="217" t="s">
        <v>1</v>
      </c>
      <c r="F248" s="218" t="s">
        <v>261</v>
      </c>
      <c r="G248" s="216"/>
      <c r="H248" s="217" t="s">
        <v>1</v>
      </c>
      <c r="I248" s="219"/>
      <c r="J248" s="216"/>
      <c r="K248" s="216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191</v>
      </c>
      <c r="AU248" s="224" t="s">
        <v>90</v>
      </c>
      <c r="AV248" s="14" t="s">
        <v>88</v>
      </c>
      <c r="AW248" s="14" t="s">
        <v>35</v>
      </c>
      <c r="AX248" s="14" t="s">
        <v>81</v>
      </c>
      <c r="AY248" s="224" t="s">
        <v>163</v>
      </c>
    </row>
    <row r="249" spans="2:51" s="13" customFormat="1" ht="11.25">
      <c r="B249" s="204"/>
      <c r="C249" s="205"/>
      <c r="D249" s="206" t="s">
        <v>191</v>
      </c>
      <c r="E249" s="225" t="s">
        <v>1</v>
      </c>
      <c r="F249" s="207" t="s">
        <v>262</v>
      </c>
      <c r="G249" s="205"/>
      <c r="H249" s="208">
        <v>198.81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191</v>
      </c>
      <c r="AU249" s="214" t="s">
        <v>90</v>
      </c>
      <c r="AV249" s="13" t="s">
        <v>90</v>
      </c>
      <c r="AW249" s="13" t="s">
        <v>35</v>
      </c>
      <c r="AX249" s="13" t="s">
        <v>81</v>
      </c>
      <c r="AY249" s="214" t="s">
        <v>163</v>
      </c>
    </row>
    <row r="250" spans="2:51" s="15" customFormat="1" ht="11.25">
      <c r="B250" s="226"/>
      <c r="C250" s="227"/>
      <c r="D250" s="206" t="s">
        <v>191</v>
      </c>
      <c r="E250" s="228" t="s">
        <v>1</v>
      </c>
      <c r="F250" s="229" t="s">
        <v>209</v>
      </c>
      <c r="G250" s="227"/>
      <c r="H250" s="230">
        <v>198.81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191</v>
      </c>
      <c r="AU250" s="236" t="s">
        <v>90</v>
      </c>
      <c r="AV250" s="15" t="s">
        <v>171</v>
      </c>
      <c r="AW250" s="15" t="s">
        <v>35</v>
      </c>
      <c r="AX250" s="15" t="s">
        <v>88</v>
      </c>
      <c r="AY250" s="236" t="s">
        <v>163</v>
      </c>
    </row>
    <row r="251" spans="1:65" s="2" customFormat="1" ht="16.5" customHeight="1">
      <c r="A251" s="34"/>
      <c r="B251" s="35"/>
      <c r="C251" s="243" t="s">
        <v>267</v>
      </c>
      <c r="D251" s="243" t="s">
        <v>263</v>
      </c>
      <c r="E251" s="244" t="s">
        <v>391</v>
      </c>
      <c r="F251" s="245" t="s">
        <v>392</v>
      </c>
      <c r="G251" s="246" t="s">
        <v>335</v>
      </c>
      <c r="H251" s="247">
        <v>35.786</v>
      </c>
      <c r="I251" s="248"/>
      <c r="J251" s="249">
        <f>ROUND(I251*H251,2)</f>
        <v>0</v>
      </c>
      <c r="K251" s="245" t="s">
        <v>170</v>
      </c>
      <c r="L251" s="250"/>
      <c r="M251" s="251" t="s">
        <v>1</v>
      </c>
      <c r="N251" s="252" t="s">
        <v>46</v>
      </c>
      <c r="O251" s="71"/>
      <c r="P251" s="200">
        <f>O251*H251</f>
        <v>0</v>
      </c>
      <c r="Q251" s="200">
        <v>0.025</v>
      </c>
      <c r="R251" s="200">
        <f>Q251*H251</f>
        <v>0.8946500000000001</v>
      </c>
      <c r="S251" s="200">
        <v>0</v>
      </c>
      <c r="T251" s="20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267</v>
      </c>
      <c r="AT251" s="202" t="s">
        <v>263</v>
      </c>
      <c r="AU251" s="202" t="s">
        <v>90</v>
      </c>
      <c r="AY251" s="17" t="s">
        <v>163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88</v>
      </c>
      <c r="BK251" s="203">
        <f>ROUND(I251*H251,2)</f>
        <v>0</v>
      </c>
      <c r="BL251" s="17" t="s">
        <v>205</v>
      </c>
      <c r="BM251" s="202" t="s">
        <v>393</v>
      </c>
    </row>
    <row r="252" spans="2:51" s="14" customFormat="1" ht="11.25">
      <c r="B252" s="215"/>
      <c r="C252" s="216"/>
      <c r="D252" s="206" t="s">
        <v>191</v>
      </c>
      <c r="E252" s="217" t="s">
        <v>1</v>
      </c>
      <c r="F252" s="218" t="s">
        <v>394</v>
      </c>
      <c r="G252" s="216"/>
      <c r="H252" s="217" t="s">
        <v>1</v>
      </c>
      <c r="I252" s="219"/>
      <c r="J252" s="216"/>
      <c r="K252" s="216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191</v>
      </c>
      <c r="AU252" s="224" t="s">
        <v>90</v>
      </c>
      <c r="AV252" s="14" t="s">
        <v>88</v>
      </c>
      <c r="AW252" s="14" t="s">
        <v>35</v>
      </c>
      <c r="AX252" s="14" t="s">
        <v>81</v>
      </c>
      <c r="AY252" s="224" t="s">
        <v>163</v>
      </c>
    </row>
    <row r="253" spans="2:51" s="14" customFormat="1" ht="11.25">
      <c r="B253" s="215"/>
      <c r="C253" s="216"/>
      <c r="D253" s="206" t="s">
        <v>191</v>
      </c>
      <c r="E253" s="217" t="s">
        <v>1</v>
      </c>
      <c r="F253" s="218" t="s">
        <v>261</v>
      </c>
      <c r="G253" s="216"/>
      <c r="H253" s="217" t="s">
        <v>1</v>
      </c>
      <c r="I253" s="219"/>
      <c r="J253" s="216"/>
      <c r="K253" s="216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191</v>
      </c>
      <c r="AU253" s="224" t="s">
        <v>90</v>
      </c>
      <c r="AV253" s="14" t="s">
        <v>88</v>
      </c>
      <c r="AW253" s="14" t="s">
        <v>35</v>
      </c>
      <c r="AX253" s="14" t="s">
        <v>81</v>
      </c>
      <c r="AY253" s="224" t="s">
        <v>163</v>
      </c>
    </row>
    <row r="254" spans="2:51" s="13" customFormat="1" ht="11.25">
      <c r="B254" s="204"/>
      <c r="C254" s="205"/>
      <c r="D254" s="206" t="s">
        <v>191</v>
      </c>
      <c r="E254" s="225" t="s">
        <v>1</v>
      </c>
      <c r="F254" s="207" t="s">
        <v>395</v>
      </c>
      <c r="G254" s="205"/>
      <c r="H254" s="208">
        <v>29.822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191</v>
      </c>
      <c r="AU254" s="214" t="s">
        <v>90</v>
      </c>
      <c r="AV254" s="13" t="s">
        <v>90</v>
      </c>
      <c r="AW254" s="13" t="s">
        <v>35</v>
      </c>
      <c r="AX254" s="13" t="s">
        <v>81</v>
      </c>
      <c r="AY254" s="214" t="s">
        <v>163</v>
      </c>
    </row>
    <row r="255" spans="2:51" s="15" customFormat="1" ht="11.25">
      <c r="B255" s="226"/>
      <c r="C255" s="227"/>
      <c r="D255" s="206" t="s">
        <v>191</v>
      </c>
      <c r="E255" s="228" t="s">
        <v>1</v>
      </c>
      <c r="F255" s="229" t="s">
        <v>209</v>
      </c>
      <c r="G255" s="227"/>
      <c r="H255" s="230">
        <v>29.822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191</v>
      </c>
      <c r="AU255" s="236" t="s">
        <v>90</v>
      </c>
      <c r="AV255" s="15" t="s">
        <v>171</v>
      </c>
      <c r="AW255" s="15" t="s">
        <v>35</v>
      </c>
      <c r="AX255" s="15" t="s">
        <v>88</v>
      </c>
      <c r="AY255" s="236" t="s">
        <v>163</v>
      </c>
    </row>
    <row r="256" spans="2:51" s="13" customFormat="1" ht="11.25">
      <c r="B256" s="204"/>
      <c r="C256" s="205"/>
      <c r="D256" s="206" t="s">
        <v>191</v>
      </c>
      <c r="E256" s="205"/>
      <c r="F256" s="207" t="s">
        <v>396</v>
      </c>
      <c r="G256" s="205"/>
      <c r="H256" s="208">
        <v>35.786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191</v>
      </c>
      <c r="AU256" s="214" t="s">
        <v>90</v>
      </c>
      <c r="AV256" s="13" t="s">
        <v>90</v>
      </c>
      <c r="AW256" s="13" t="s">
        <v>4</v>
      </c>
      <c r="AX256" s="13" t="s">
        <v>88</v>
      </c>
      <c r="AY256" s="214" t="s">
        <v>163</v>
      </c>
    </row>
    <row r="257" spans="1:65" s="2" customFormat="1" ht="33" customHeight="1">
      <c r="A257" s="34"/>
      <c r="B257" s="35"/>
      <c r="C257" s="191" t="s">
        <v>397</v>
      </c>
      <c r="D257" s="191" t="s">
        <v>166</v>
      </c>
      <c r="E257" s="192" t="s">
        <v>398</v>
      </c>
      <c r="F257" s="193" t="s">
        <v>399</v>
      </c>
      <c r="G257" s="194" t="s">
        <v>400</v>
      </c>
      <c r="H257" s="195">
        <v>43.6</v>
      </c>
      <c r="I257" s="196"/>
      <c r="J257" s="197">
        <f>ROUND(I257*H257,2)</f>
        <v>0</v>
      </c>
      <c r="K257" s="193" t="s">
        <v>170</v>
      </c>
      <c r="L257" s="39"/>
      <c r="M257" s="198" t="s">
        <v>1</v>
      </c>
      <c r="N257" s="199" t="s">
        <v>46</v>
      </c>
      <c r="O257" s="71"/>
      <c r="P257" s="200">
        <f>O257*H257</f>
        <v>0</v>
      </c>
      <c r="Q257" s="200">
        <v>3E-05</v>
      </c>
      <c r="R257" s="200">
        <f>Q257*H257</f>
        <v>0.0013080000000000001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205</v>
      </c>
      <c r="AT257" s="202" t="s">
        <v>166</v>
      </c>
      <c r="AU257" s="202" t="s">
        <v>90</v>
      </c>
      <c r="AY257" s="17" t="s">
        <v>163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88</v>
      </c>
      <c r="BK257" s="203">
        <f>ROUND(I257*H257,2)</f>
        <v>0</v>
      </c>
      <c r="BL257" s="17" t="s">
        <v>205</v>
      </c>
      <c r="BM257" s="202" t="s">
        <v>401</v>
      </c>
    </row>
    <row r="258" spans="2:51" s="14" customFormat="1" ht="11.25">
      <c r="B258" s="215"/>
      <c r="C258" s="216"/>
      <c r="D258" s="206" t="s">
        <v>191</v>
      </c>
      <c r="E258" s="217" t="s">
        <v>1</v>
      </c>
      <c r="F258" s="218" t="s">
        <v>402</v>
      </c>
      <c r="G258" s="216"/>
      <c r="H258" s="217" t="s">
        <v>1</v>
      </c>
      <c r="I258" s="219"/>
      <c r="J258" s="216"/>
      <c r="K258" s="216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191</v>
      </c>
      <c r="AU258" s="224" t="s">
        <v>90</v>
      </c>
      <c r="AV258" s="14" t="s">
        <v>88</v>
      </c>
      <c r="AW258" s="14" t="s">
        <v>35</v>
      </c>
      <c r="AX258" s="14" t="s">
        <v>81</v>
      </c>
      <c r="AY258" s="224" t="s">
        <v>163</v>
      </c>
    </row>
    <row r="259" spans="2:51" s="14" customFormat="1" ht="11.25">
      <c r="B259" s="215"/>
      <c r="C259" s="216"/>
      <c r="D259" s="206" t="s">
        <v>191</v>
      </c>
      <c r="E259" s="217" t="s">
        <v>1</v>
      </c>
      <c r="F259" s="218" t="s">
        <v>261</v>
      </c>
      <c r="G259" s="216"/>
      <c r="H259" s="217" t="s">
        <v>1</v>
      </c>
      <c r="I259" s="219"/>
      <c r="J259" s="216"/>
      <c r="K259" s="216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191</v>
      </c>
      <c r="AU259" s="224" t="s">
        <v>90</v>
      </c>
      <c r="AV259" s="14" t="s">
        <v>88</v>
      </c>
      <c r="AW259" s="14" t="s">
        <v>35</v>
      </c>
      <c r="AX259" s="14" t="s">
        <v>81</v>
      </c>
      <c r="AY259" s="224" t="s">
        <v>163</v>
      </c>
    </row>
    <row r="260" spans="2:51" s="13" customFormat="1" ht="11.25">
      <c r="B260" s="204"/>
      <c r="C260" s="205"/>
      <c r="D260" s="206" t="s">
        <v>191</v>
      </c>
      <c r="E260" s="225" t="s">
        <v>1</v>
      </c>
      <c r="F260" s="207" t="s">
        <v>403</v>
      </c>
      <c r="G260" s="205"/>
      <c r="H260" s="208">
        <v>43.6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191</v>
      </c>
      <c r="AU260" s="214" t="s">
        <v>90</v>
      </c>
      <c r="AV260" s="13" t="s">
        <v>90</v>
      </c>
      <c r="AW260" s="13" t="s">
        <v>35</v>
      </c>
      <c r="AX260" s="13" t="s">
        <v>81</v>
      </c>
      <c r="AY260" s="214" t="s">
        <v>163</v>
      </c>
    </row>
    <row r="261" spans="2:51" s="15" customFormat="1" ht="11.25">
      <c r="B261" s="226"/>
      <c r="C261" s="227"/>
      <c r="D261" s="206" t="s">
        <v>191</v>
      </c>
      <c r="E261" s="228" t="s">
        <v>1</v>
      </c>
      <c r="F261" s="229" t="s">
        <v>209</v>
      </c>
      <c r="G261" s="227"/>
      <c r="H261" s="230">
        <v>43.6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191</v>
      </c>
      <c r="AU261" s="236" t="s">
        <v>90</v>
      </c>
      <c r="AV261" s="15" t="s">
        <v>171</v>
      </c>
      <c r="AW261" s="15" t="s">
        <v>35</v>
      </c>
      <c r="AX261" s="15" t="s">
        <v>88</v>
      </c>
      <c r="AY261" s="236" t="s">
        <v>163</v>
      </c>
    </row>
    <row r="262" spans="1:65" s="2" customFormat="1" ht="24.2" customHeight="1">
      <c r="A262" s="34"/>
      <c r="B262" s="35"/>
      <c r="C262" s="243" t="s">
        <v>404</v>
      </c>
      <c r="D262" s="243" t="s">
        <v>263</v>
      </c>
      <c r="E262" s="244" t="s">
        <v>405</v>
      </c>
      <c r="F262" s="245" t="s">
        <v>406</v>
      </c>
      <c r="G262" s="246" t="s">
        <v>400</v>
      </c>
      <c r="H262" s="247">
        <v>47.96</v>
      </c>
      <c r="I262" s="248"/>
      <c r="J262" s="249">
        <f>ROUND(I262*H262,2)</f>
        <v>0</v>
      </c>
      <c r="K262" s="245" t="s">
        <v>170</v>
      </c>
      <c r="L262" s="250"/>
      <c r="M262" s="251" t="s">
        <v>1</v>
      </c>
      <c r="N262" s="252" t="s">
        <v>46</v>
      </c>
      <c r="O262" s="71"/>
      <c r="P262" s="200">
        <f>O262*H262</f>
        <v>0</v>
      </c>
      <c r="Q262" s="200">
        <v>0.00038</v>
      </c>
      <c r="R262" s="200">
        <f>Q262*H262</f>
        <v>0.018224800000000003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267</v>
      </c>
      <c r="AT262" s="202" t="s">
        <v>263</v>
      </c>
      <c r="AU262" s="202" t="s">
        <v>90</v>
      </c>
      <c r="AY262" s="17" t="s">
        <v>163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88</v>
      </c>
      <c r="BK262" s="203">
        <f>ROUND(I262*H262,2)</f>
        <v>0</v>
      </c>
      <c r="BL262" s="17" t="s">
        <v>205</v>
      </c>
      <c r="BM262" s="202" t="s">
        <v>407</v>
      </c>
    </row>
    <row r="263" spans="2:51" s="13" customFormat="1" ht="11.25">
      <c r="B263" s="204"/>
      <c r="C263" s="205"/>
      <c r="D263" s="206" t="s">
        <v>191</v>
      </c>
      <c r="E263" s="205"/>
      <c r="F263" s="207" t="s">
        <v>408</v>
      </c>
      <c r="G263" s="205"/>
      <c r="H263" s="208">
        <v>47.96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191</v>
      </c>
      <c r="AU263" s="214" t="s">
        <v>90</v>
      </c>
      <c r="AV263" s="13" t="s">
        <v>90</v>
      </c>
      <c r="AW263" s="13" t="s">
        <v>4</v>
      </c>
      <c r="AX263" s="13" t="s">
        <v>88</v>
      </c>
      <c r="AY263" s="214" t="s">
        <v>163</v>
      </c>
    </row>
    <row r="264" spans="1:65" s="2" customFormat="1" ht="44.25" customHeight="1">
      <c r="A264" s="34"/>
      <c r="B264" s="35"/>
      <c r="C264" s="191" t="s">
        <v>409</v>
      </c>
      <c r="D264" s="191" t="s">
        <v>166</v>
      </c>
      <c r="E264" s="192" t="s">
        <v>410</v>
      </c>
      <c r="F264" s="193" t="s">
        <v>411</v>
      </c>
      <c r="G264" s="194" t="s">
        <v>169</v>
      </c>
      <c r="H264" s="195">
        <v>4.946</v>
      </c>
      <c r="I264" s="196"/>
      <c r="J264" s="197">
        <f>ROUND(I264*H264,2)</f>
        <v>0</v>
      </c>
      <c r="K264" s="193" t="s">
        <v>170</v>
      </c>
      <c r="L264" s="39"/>
      <c r="M264" s="198" t="s">
        <v>1</v>
      </c>
      <c r="N264" s="199" t="s">
        <v>46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205</v>
      </c>
      <c r="AT264" s="202" t="s">
        <v>166</v>
      </c>
      <c r="AU264" s="202" t="s">
        <v>90</v>
      </c>
      <c r="AY264" s="17" t="s">
        <v>163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88</v>
      </c>
      <c r="BK264" s="203">
        <f>ROUND(I264*H264,2)</f>
        <v>0</v>
      </c>
      <c r="BL264" s="17" t="s">
        <v>205</v>
      </c>
      <c r="BM264" s="202" t="s">
        <v>412</v>
      </c>
    </row>
    <row r="265" spans="1:65" s="2" customFormat="1" ht="49.15" customHeight="1">
      <c r="A265" s="34"/>
      <c r="B265" s="35"/>
      <c r="C265" s="191" t="s">
        <v>413</v>
      </c>
      <c r="D265" s="191" t="s">
        <v>166</v>
      </c>
      <c r="E265" s="192" t="s">
        <v>414</v>
      </c>
      <c r="F265" s="193" t="s">
        <v>415</v>
      </c>
      <c r="G265" s="194" t="s">
        <v>169</v>
      </c>
      <c r="H265" s="195">
        <v>4.946</v>
      </c>
      <c r="I265" s="196"/>
      <c r="J265" s="197">
        <f>ROUND(I265*H265,2)</f>
        <v>0</v>
      </c>
      <c r="K265" s="193" t="s">
        <v>170</v>
      </c>
      <c r="L265" s="39"/>
      <c r="M265" s="198" t="s">
        <v>1</v>
      </c>
      <c r="N265" s="199" t="s">
        <v>46</v>
      </c>
      <c r="O265" s="71"/>
      <c r="P265" s="200">
        <f>O265*H265</f>
        <v>0</v>
      </c>
      <c r="Q265" s="200">
        <v>0</v>
      </c>
      <c r="R265" s="200">
        <f>Q265*H265</f>
        <v>0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205</v>
      </c>
      <c r="AT265" s="202" t="s">
        <v>166</v>
      </c>
      <c r="AU265" s="202" t="s">
        <v>90</v>
      </c>
      <c r="AY265" s="17" t="s">
        <v>163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88</v>
      </c>
      <c r="BK265" s="203">
        <f>ROUND(I265*H265,2)</f>
        <v>0</v>
      </c>
      <c r="BL265" s="17" t="s">
        <v>205</v>
      </c>
      <c r="BM265" s="202" t="s">
        <v>416</v>
      </c>
    </row>
    <row r="266" spans="2:63" s="12" customFormat="1" ht="22.9" customHeight="1">
      <c r="B266" s="175"/>
      <c r="C266" s="176"/>
      <c r="D266" s="177" t="s">
        <v>80</v>
      </c>
      <c r="E266" s="189" t="s">
        <v>417</v>
      </c>
      <c r="F266" s="189" t="s">
        <v>418</v>
      </c>
      <c r="G266" s="176"/>
      <c r="H266" s="176"/>
      <c r="I266" s="179"/>
      <c r="J266" s="190">
        <f>BK266</f>
        <v>0</v>
      </c>
      <c r="K266" s="176"/>
      <c r="L266" s="181"/>
      <c r="M266" s="182"/>
      <c r="N266" s="183"/>
      <c r="O266" s="183"/>
      <c r="P266" s="184">
        <f>SUM(P267:P270)</f>
        <v>0</v>
      </c>
      <c r="Q266" s="183"/>
      <c r="R266" s="184">
        <f>SUM(R267:R270)</f>
        <v>0.05909999999999999</v>
      </c>
      <c r="S266" s="183"/>
      <c r="T266" s="185">
        <f>SUM(T267:T270)</f>
        <v>0</v>
      </c>
      <c r="AR266" s="186" t="s">
        <v>90</v>
      </c>
      <c r="AT266" s="187" t="s">
        <v>80</v>
      </c>
      <c r="AU266" s="187" t="s">
        <v>88</v>
      </c>
      <c r="AY266" s="186" t="s">
        <v>163</v>
      </c>
      <c r="BK266" s="188">
        <f>SUM(BK267:BK270)</f>
        <v>0</v>
      </c>
    </row>
    <row r="267" spans="1:65" s="2" customFormat="1" ht="24.2" customHeight="1">
      <c r="A267" s="34"/>
      <c r="B267" s="35"/>
      <c r="C267" s="191" t="s">
        <v>419</v>
      </c>
      <c r="D267" s="191" t="s">
        <v>166</v>
      </c>
      <c r="E267" s="192" t="s">
        <v>420</v>
      </c>
      <c r="F267" s="193" t="s">
        <v>421</v>
      </c>
      <c r="G267" s="194" t="s">
        <v>422</v>
      </c>
      <c r="H267" s="195">
        <v>10</v>
      </c>
      <c r="I267" s="196"/>
      <c r="J267" s="197">
        <f>ROUND(I267*H267,2)</f>
        <v>0</v>
      </c>
      <c r="K267" s="193" t="s">
        <v>170</v>
      </c>
      <c r="L267" s="39"/>
      <c r="M267" s="198" t="s">
        <v>1</v>
      </c>
      <c r="N267" s="199" t="s">
        <v>46</v>
      </c>
      <c r="O267" s="71"/>
      <c r="P267" s="200">
        <f>O267*H267</f>
        <v>0</v>
      </c>
      <c r="Q267" s="200">
        <v>0.00016</v>
      </c>
      <c r="R267" s="200">
        <f>Q267*H267</f>
        <v>0.0016</v>
      </c>
      <c r="S267" s="200">
        <v>0</v>
      </c>
      <c r="T267" s="20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205</v>
      </c>
      <c r="AT267" s="202" t="s">
        <v>166</v>
      </c>
      <c r="AU267" s="202" t="s">
        <v>90</v>
      </c>
      <c r="AY267" s="17" t="s">
        <v>163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7" t="s">
        <v>88</v>
      </c>
      <c r="BK267" s="203">
        <f>ROUND(I267*H267,2)</f>
        <v>0</v>
      </c>
      <c r="BL267" s="17" t="s">
        <v>205</v>
      </c>
      <c r="BM267" s="202" t="s">
        <v>423</v>
      </c>
    </row>
    <row r="268" spans="1:65" s="2" customFormat="1" ht="16.5" customHeight="1">
      <c r="A268" s="34"/>
      <c r="B268" s="35"/>
      <c r="C268" s="243" t="s">
        <v>424</v>
      </c>
      <c r="D268" s="243" t="s">
        <v>263</v>
      </c>
      <c r="E268" s="244" t="s">
        <v>425</v>
      </c>
      <c r="F268" s="245" t="s">
        <v>426</v>
      </c>
      <c r="G268" s="246" t="s">
        <v>422</v>
      </c>
      <c r="H268" s="247">
        <v>10</v>
      </c>
      <c r="I268" s="248"/>
      <c r="J268" s="249">
        <f>ROUND(I268*H268,2)</f>
        <v>0</v>
      </c>
      <c r="K268" s="245" t="s">
        <v>170</v>
      </c>
      <c r="L268" s="250"/>
      <c r="M268" s="251" t="s">
        <v>1</v>
      </c>
      <c r="N268" s="252" t="s">
        <v>46</v>
      </c>
      <c r="O268" s="71"/>
      <c r="P268" s="200">
        <f>O268*H268</f>
        <v>0</v>
      </c>
      <c r="Q268" s="200">
        <v>0.00575</v>
      </c>
      <c r="R268" s="200">
        <f>Q268*H268</f>
        <v>0.057499999999999996</v>
      </c>
      <c r="S268" s="200">
        <v>0</v>
      </c>
      <c r="T268" s="20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267</v>
      </c>
      <c r="AT268" s="202" t="s">
        <v>263</v>
      </c>
      <c r="AU268" s="202" t="s">
        <v>90</v>
      </c>
      <c r="AY268" s="17" t="s">
        <v>163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88</v>
      </c>
      <c r="BK268" s="203">
        <f>ROUND(I268*H268,2)</f>
        <v>0</v>
      </c>
      <c r="BL268" s="17" t="s">
        <v>205</v>
      </c>
      <c r="BM268" s="202" t="s">
        <v>427</v>
      </c>
    </row>
    <row r="269" spans="1:65" s="2" customFormat="1" ht="49.15" customHeight="1">
      <c r="A269" s="34"/>
      <c r="B269" s="35"/>
      <c r="C269" s="191" t="s">
        <v>428</v>
      </c>
      <c r="D269" s="191" t="s">
        <v>166</v>
      </c>
      <c r="E269" s="192" t="s">
        <v>429</v>
      </c>
      <c r="F269" s="193" t="s">
        <v>430</v>
      </c>
      <c r="G269" s="194" t="s">
        <v>169</v>
      </c>
      <c r="H269" s="195">
        <v>0.059</v>
      </c>
      <c r="I269" s="196"/>
      <c r="J269" s="197">
        <f>ROUND(I269*H269,2)</f>
        <v>0</v>
      </c>
      <c r="K269" s="193" t="s">
        <v>170</v>
      </c>
      <c r="L269" s="39"/>
      <c r="M269" s="198" t="s">
        <v>1</v>
      </c>
      <c r="N269" s="199" t="s">
        <v>46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205</v>
      </c>
      <c r="AT269" s="202" t="s">
        <v>166</v>
      </c>
      <c r="AU269" s="202" t="s">
        <v>90</v>
      </c>
      <c r="AY269" s="17" t="s">
        <v>163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88</v>
      </c>
      <c r="BK269" s="203">
        <f>ROUND(I269*H269,2)</f>
        <v>0</v>
      </c>
      <c r="BL269" s="17" t="s">
        <v>205</v>
      </c>
      <c r="BM269" s="202" t="s">
        <v>431</v>
      </c>
    </row>
    <row r="270" spans="1:65" s="2" customFormat="1" ht="55.5" customHeight="1">
      <c r="A270" s="34"/>
      <c r="B270" s="35"/>
      <c r="C270" s="191" t="s">
        <v>432</v>
      </c>
      <c r="D270" s="191" t="s">
        <v>166</v>
      </c>
      <c r="E270" s="192" t="s">
        <v>433</v>
      </c>
      <c r="F270" s="193" t="s">
        <v>434</v>
      </c>
      <c r="G270" s="194" t="s">
        <v>169</v>
      </c>
      <c r="H270" s="195">
        <v>0.059</v>
      </c>
      <c r="I270" s="196"/>
      <c r="J270" s="197">
        <f>ROUND(I270*H270,2)</f>
        <v>0</v>
      </c>
      <c r="K270" s="193" t="s">
        <v>170</v>
      </c>
      <c r="L270" s="39"/>
      <c r="M270" s="198" t="s">
        <v>1</v>
      </c>
      <c r="N270" s="199" t="s">
        <v>46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205</v>
      </c>
      <c r="AT270" s="202" t="s">
        <v>166</v>
      </c>
      <c r="AU270" s="202" t="s">
        <v>90</v>
      </c>
      <c r="AY270" s="17" t="s">
        <v>163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88</v>
      </c>
      <c r="BK270" s="203">
        <f>ROUND(I270*H270,2)</f>
        <v>0</v>
      </c>
      <c r="BL270" s="17" t="s">
        <v>205</v>
      </c>
      <c r="BM270" s="202" t="s">
        <v>435</v>
      </c>
    </row>
    <row r="271" spans="2:63" s="12" customFormat="1" ht="22.9" customHeight="1">
      <c r="B271" s="175"/>
      <c r="C271" s="176"/>
      <c r="D271" s="177" t="s">
        <v>80</v>
      </c>
      <c r="E271" s="189" t="s">
        <v>199</v>
      </c>
      <c r="F271" s="189" t="s">
        <v>200</v>
      </c>
      <c r="G271" s="176"/>
      <c r="H271" s="176"/>
      <c r="I271" s="179"/>
      <c r="J271" s="190">
        <f>BK271</f>
        <v>0</v>
      </c>
      <c r="K271" s="176"/>
      <c r="L271" s="181"/>
      <c r="M271" s="182"/>
      <c r="N271" s="183"/>
      <c r="O271" s="183"/>
      <c r="P271" s="184">
        <f>SUM(P272:P293)</f>
        <v>0</v>
      </c>
      <c r="Q271" s="183"/>
      <c r="R271" s="184">
        <f>SUM(R272:R293)</f>
        <v>4.591156500000001</v>
      </c>
      <c r="S271" s="183"/>
      <c r="T271" s="185">
        <f>SUM(T272:T293)</f>
        <v>0</v>
      </c>
      <c r="AR271" s="186" t="s">
        <v>90</v>
      </c>
      <c r="AT271" s="187" t="s">
        <v>80</v>
      </c>
      <c r="AU271" s="187" t="s">
        <v>88</v>
      </c>
      <c r="AY271" s="186" t="s">
        <v>163</v>
      </c>
      <c r="BK271" s="188">
        <f>SUM(BK272:BK293)</f>
        <v>0</v>
      </c>
    </row>
    <row r="272" spans="1:65" s="2" customFormat="1" ht="55.5" customHeight="1">
      <c r="A272" s="34"/>
      <c r="B272" s="35"/>
      <c r="C272" s="191" t="s">
        <v>436</v>
      </c>
      <c r="D272" s="191" t="s">
        <v>166</v>
      </c>
      <c r="E272" s="192" t="s">
        <v>437</v>
      </c>
      <c r="F272" s="193" t="s">
        <v>438</v>
      </c>
      <c r="G272" s="194" t="s">
        <v>204</v>
      </c>
      <c r="H272" s="195">
        <v>15.4</v>
      </c>
      <c r="I272" s="196"/>
      <c r="J272" s="197">
        <f>ROUND(I272*H272,2)</f>
        <v>0</v>
      </c>
      <c r="K272" s="193" t="s">
        <v>170</v>
      </c>
      <c r="L272" s="39"/>
      <c r="M272" s="198" t="s">
        <v>1</v>
      </c>
      <c r="N272" s="199" t="s">
        <v>46</v>
      </c>
      <c r="O272" s="71"/>
      <c r="P272" s="200">
        <f>O272*H272</f>
        <v>0</v>
      </c>
      <c r="Q272" s="200">
        <v>0.0148</v>
      </c>
      <c r="R272" s="200">
        <f>Q272*H272</f>
        <v>0.22792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205</v>
      </c>
      <c r="AT272" s="202" t="s">
        <v>166</v>
      </c>
      <c r="AU272" s="202" t="s">
        <v>90</v>
      </c>
      <c r="AY272" s="17" t="s">
        <v>163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88</v>
      </c>
      <c r="BK272" s="203">
        <f>ROUND(I272*H272,2)</f>
        <v>0</v>
      </c>
      <c r="BL272" s="17" t="s">
        <v>205</v>
      </c>
      <c r="BM272" s="202" t="s">
        <v>439</v>
      </c>
    </row>
    <row r="273" spans="2:51" s="14" customFormat="1" ht="11.25">
      <c r="B273" s="215"/>
      <c r="C273" s="216"/>
      <c r="D273" s="206" t="s">
        <v>191</v>
      </c>
      <c r="E273" s="217" t="s">
        <v>1</v>
      </c>
      <c r="F273" s="218" t="s">
        <v>440</v>
      </c>
      <c r="G273" s="216"/>
      <c r="H273" s="217" t="s">
        <v>1</v>
      </c>
      <c r="I273" s="219"/>
      <c r="J273" s="216"/>
      <c r="K273" s="216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191</v>
      </c>
      <c r="AU273" s="224" t="s">
        <v>90</v>
      </c>
      <c r="AV273" s="14" t="s">
        <v>88</v>
      </c>
      <c r="AW273" s="14" t="s">
        <v>35</v>
      </c>
      <c r="AX273" s="14" t="s">
        <v>81</v>
      </c>
      <c r="AY273" s="224" t="s">
        <v>163</v>
      </c>
    </row>
    <row r="274" spans="2:51" s="13" customFormat="1" ht="11.25">
      <c r="B274" s="204"/>
      <c r="C274" s="205"/>
      <c r="D274" s="206" t="s">
        <v>191</v>
      </c>
      <c r="E274" s="225" t="s">
        <v>1</v>
      </c>
      <c r="F274" s="207" t="s">
        <v>208</v>
      </c>
      <c r="G274" s="205"/>
      <c r="H274" s="208">
        <v>15.4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191</v>
      </c>
      <c r="AU274" s="214" t="s">
        <v>90</v>
      </c>
      <c r="AV274" s="13" t="s">
        <v>90</v>
      </c>
      <c r="AW274" s="13" t="s">
        <v>35</v>
      </c>
      <c r="AX274" s="13" t="s">
        <v>81</v>
      </c>
      <c r="AY274" s="214" t="s">
        <v>163</v>
      </c>
    </row>
    <row r="275" spans="2:51" s="15" customFormat="1" ht="11.25">
      <c r="B275" s="226"/>
      <c r="C275" s="227"/>
      <c r="D275" s="206" t="s">
        <v>191</v>
      </c>
      <c r="E275" s="228" t="s">
        <v>1</v>
      </c>
      <c r="F275" s="229" t="s">
        <v>209</v>
      </c>
      <c r="G275" s="227"/>
      <c r="H275" s="230">
        <v>15.4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191</v>
      </c>
      <c r="AU275" s="236" t="s">
        <v>90</v>
      </c>
      <c r="AV275" s="15" t="s">
        <v>171</v>
      </c>
      <c r="AW275" s="15" t="s">
        <v>35</v>
      </c>
      <c r="AX275" s="15" t="s">
        <v>88</v>
      </c>
      <c r="AY275" s="236" t="s">
        <v>163</v>
      </c>
    </row>
    <row r="276" spans="1:65" s="2" customFormat="1" ht="49.15" customHeight="1">
      <c r="A276" s="34"/>
      <c r="B276" s="35"/>
      <c r="C276" s="191" t="s">
        <v>441</v>
      </c>
      <c r="D276" s="191" t="s">
        <v>166</v>
      </c>
      <c r="E276" s="192" t="s">
        <v>442</v>
      </c>
      <c r="F276" s="193" t="s">
        <v>443</v>
      </c>
      <c r="G276" s="194" t="s">
        <v>204</v>
      </c>
      <c r="H276" s="195">
        <v>220.25</v>
      </c>
      <c r="I276" s="196"/>
      <c r="J276" s="197">
        <f>ROUND(I276*H276,2)</f>
        <v>0</v>
      </c>
      <c r="K276" s="193" t="s">
        <v>170</v>
      </c>
      <c r="L276" s="39"/>
      <c r="M276" s="198" t="s">
        <v>1</v>
      </c>
      <c r="N276" s="199" t="s">
        <v>46</v>
      </c>
      <c r="O276" s="71"/>
      <c r="P276" s="200">
        <f>O276*H276</f>
        <v>0</v>
      </c>
      <c r="Q276" s="200">
        <v>0.01691</v>
      </c>
      <c r="R276" s="200">
        <f>Q276*H276</f>
        <v>3.7244275000000004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205</v>
      </c>
      <c r="AT276" s="202" t="s">
        <v>166</v>
      </c>
      <c r="AU276" s="202" t="s">
        <v>90</v>
      </c>
      <c r="AY276" s="17" t="s">
        <v>163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88</v>
      </c>
      <c r="BK276" s="203">
        <f>ROUND(I276*H276,2)</f>
        <v>0</v>
      </c>
      <c r="BL276" s="17" t="s">
        <v>205</v>
      </c>
      <c r="BM276" s="202" t="s">
        <v>444</v>
      </c>
    </row>
    <row r="277" spans="2:51" s="14" customFormat="1" ht="11.25">
      <c r="B277" s="215"/>
      <c r="C277" s="216"/>
      <c r="D277" s="206" t="s">
        <v>191</v>
      </c>
      <c r="E277" s="217" t="s">
        <v>1</v>
      </c>
      <c r="F277" s="218" t="s">
        <v>445</v>
      </c>
      <c r="G277" s="216"/>
      <c r="H277" s="217" t="s">
        <v>1</v>
      </c>
      <c r="I277" s="219"/>
      <c r="J277" s="216"/>
      <c r="K277" s="216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191</v>
      </c>
      <c r="AU277" s="224" t="s">
        <v>90</v>
      </c>
      <c r="AV277" s="14" t="s">
        <v>88</v>
      </c>
      <c r="AW277" s="14" t="s">
        <v>35</v>
      </c>
      <c r="AX277" s="14" t="s">
        <v>81</v>
      </c>
      <c r="AY277" s="224" t="s">
        <v>163</v>
      </c>
    </row>
    <row r="278" spans="2:51" s="13" customFormat="1" ht="11.25">
      <c r="B278" s="204"/>
      <c r="C278" s="205"/>
      <c r="D278" s="206" t="s">
        <v>191</v>
      </c>
      <c r="E278" s="225" t="s">
        <v>1</v>
      </c>
      <c r="F278" s="207" t="s">
        <v>446</v>
      </c>
      <c r="G278" s="205"/>
      <c r="H278" s="208">
        <v>220.25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191</v>
      </c>
      <c r="AU278" s="214" t="s">
        <v>90</v>
      </c>
      <c r="AV278" s="13" t="s">
        <v>90</v>
      </c>
      <c r="AW278" s="13" t="s">
        <v>35</v>
      </c>
      <c r="AX278" s="13" t="s">
        <v>81</v>
      </c>
      <c r="AY278" s="214" t="s">
        <v>163</v>
      </c>
    </row>
    <row r="279" spans="2:51" s="15" customFormat="1" ht="11.25">
      <c r="B279" s="226"/>
      <c r="C279" s="227"/>
      <c r="D279" s="206" t="s">
        <v>191</v>
      </c>
      <c r="E279" s="228" t="s">
        <v>1</v>
      </c>
      <c r="F279" s="229" t="s">
        <v>209</v>
      </c>
      <c r="G279" s="227"/>
      <c r="H279" s="230">
        <v>220.25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191</v>
      </c>
      <c r="AU279" s="236" t="s">
        <v>90</v>
      </c>
      <c r="AV279" s="15" t="s">
        <v>171</v>
      </c>
      <c r="AW279" s="15" t="s">
        <v>35</v>
      </c>
      <c r="AX279" s="15" t="s">
        <v>88</v>
      </c>
      <c r="AY279" s="236" t="s">
        <v>163</v>
      </c>
    </row>
    <row r="280" spans="1:65" s="2" customFormat="1" ht="44.25" customHeight="1">
      <c r="A280" s="34"/>
      <c r="B280" s="35"/>
      <c r="C280" s="191" t="s">
        <v>447</v>
      </c>
      <c r="D280" s="191" t="s">
        <v>166</v>
      </c>
      <c r="E280" s="192" t="s">
        <v>448</v>
      </c>
      <c r="F280" s="193" t="s">
        <v>449</v>
      </c>
      <c r="G280" s="194" t="s">
        <v>400</v>
      </c>
      <c r="H280" s="195">
        <v>10.6</v>
      </c>
      <c r="I280" s="196"/>
      <c r="J280" s="197">
        <f>ROUND(I280*H280,2)</f>
        <v>0</v>
      </c>
      <c r="K280" s="193" t="s">
        <v>170</v>
      </c>
      <c r="L280" s="39"/>
      <c r="M280" s="198" t="s">
        <v>1</v>
      </c>
      <c r="N280" s="199" t="s">
        <v>46</v>
      </c>
      <c r="O280" s="71"/>
      <c r="P280" s="200">
        <f>O280*H280</f>
        <v>0</v>
      </c>
      <c r="Q280" s="200">
        <v>0.00563</v>
      </c>
      <c r="R280" s="200">
        <f>Q280*H280</f>
        <v>0.059677999999999995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205</v>
      </c>
      <c r="AT280" s="202" t="s">
        <v>166</v>
      </c>
      <c r="AU280" s="202" t="s">
        <v>90</v>
      </c>
      <c r="AY280" s="17" t="s">
        <v>163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88</v>
      </c>
      <c r="BK280" s="203">
        <f>ROUND(I280*H280,2)</f>
        <v>0</v>
      </c>
      <c r="BL280" s="17" t="s">
        <v>205</v>
      </c>
      <c r="BM280" s="202" t="s">
        <v>450</v>
      </c>
    </row>
    <row r="281" spans="2:51" s="14" customFormat="1" ht="11.25">
      <c r="B281" s="215"/>
      <c r="C281" s="216"/>
      <c r="D281" s="206" t="s">
        <v>191</v>
      </c>
      <c r="E281" s="217" t="s">
        <v>1</v>
      </c>
      <c r="F281" s="218" t="s">
        <v>451</v>
      </c>
      <c r="G281" s="216"/>
      <c r="H281" s="217" t="s">
        <v>1</v>
      </c>
      <c r="I281" s="219"/>
      <c r="J281" s="216"/>
      <c r="K281" s="216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191</v>
      </c>
      <c r="AU281" s="224" t="s">
        <v>90</v>
      </c>
      <c r="AV281" s="14" t="s">
        <v>88</v>
      </c>
      <c r="AW281" s="14" t="s">
        <v>35</v>
      </c>
      <c r="AX281" s="14" t="s">
        <v>81</v>
      </c>
      <c r="AY281" s="224" t="s">
        <v>163</v>
      </c>
    </row>
    <row r="282" spans="2:51" s="13" customFormat="1" ht="11.25">
      <c r="B282" s="204"/>
      <c r="C282" s="205"/>
      <c r="D282" s="206" t="s">
        <v>191</v>
      </c>
      <c r="E282" s="225" t="s">
        <v>1</v>
      </c>
      <c r="F282" s="207" t="s">
        <v>452</v>
      </c>
      <c r="G282" s="205"/>
      <c r="H282" s="208">
        <v>10.6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191</v>
      </c>
      <c r="AU282" s="214" t="s">
        <v>90</v>
      </c>
      <c r="AV282" s="13" t="s">
        <v>90</v>
      </c>
      <c r="AW282" s="13" t="s">
        <v>35</v>
      </c>
      <c r="AX282" s="13" t="s">
        <v>81</v>
      </c>
      <c r="AY282" s="214" t="s">
        <v>163</v>
      </c>
    </row>
    <row r="283" spans="2:51" s="15" customFormat="1" ht="11.25">
      <c r="B283" s="226"/>
      <c r="C283" s="227"/>
      <c r="D283" s="206" t="s">
        <v>191</v>
      </c>
      <c r="E283" s="228" t="s">
        <v>1</v>
      </c>
      <c r="F283" s="229" t="s">
        <v>209</v>
      </c>
      <c r="G283" s="227"/>
      <c r="H283" s="230">
        <v>10.6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AT283" s="236" t="s">
        <v>191</v>
      </c>
      <c r="AU283" s="236" t="s">
        <v>90</v>
      </c>
      <c r="AV283" s="15" t="s">
        <v>171</v>
      </c>
      <c r="AW283" s="15" t="s">
        <v>35</v>
      </c>
      <c r="AX283" s="15" t="s">
        <v>88</v>
      </c>
      <c r="AY283" s="236" t="s">
        <v>163</v>
      </c>
    </row>
    <row r="284" spans="1:65" s="2" customFormat="1" ht="44.25" customHeight="1">
      <c r="A284" s="34"/>
      <c r="B284" s="35"/>
      <c r="C284" s="191" t="s">
        <v>453</v>
      </c>
      <c r="D284" s="191" t="s">
        <v>166</v>
      </c>
      <c r="E284" s="192" t="s">
        <v>454</v>
      </c>
      <c r="F284" s="193" t="s">
        <v>455</v>
      </c>
      <c r="G284" s="194" t="s">
        <v>400</v>
      </c>
      <c r="H284" s="195">
        <v>15.9</v>
      </c>
      <c r="I284" s="196"/>
      <c r="J284" s="197">
        <f>ROUND(I284*H284,2)</f>
        <v>0</v>
      </c>
      <c r="K284" s="193" t="s">
        <v>170</v>
      </c>
      <c r="L284" s="39"/>
      <c r="M284" s="198" t="s">
        <v>1</v>
      </c>
      <c r="N284" s="199" t="s">
        <v>46</v>
      </c>
      <c r="O284" s="71"/>
      <c r="P284" s="200">
        <f>O284*H284</f>
        <v>0</v>
      </c>
      <c r="Q284" s="200">
        <v>0.00829</v>
      </c>
      <c r="R284" s="200">
        <f>Q284*H284</f>
        <v>0.131811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205</v>
      </c>
      <c r="AT284" s="202" t="s">
        <v>166</v>
      </c>
      <c r="AU284" s="202" t="s">
        <v>90</v>
      </c>
      <c r="AY284" s="17" t="s">
        <v>163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88</v>
      </c>
      <c r="BK284" s="203">
        <f>ROUND(I284*H284,2)</f>
        <v>0</v>
      </c>
      <c r="BL284" s="17" t="s">
        <v>205</v>
      </c>
      <c r="BM284" s="202" t="s">
        <v>456</v>
      </c>
    </row>
    <row r="285" spans="2:51" s="14" customFormat="1" ht="11.25">
      <c r="B285" s="215"/>
      <c r="C285" s="216"/>
      <c r="D285" s="206" t="s">
        <v>191</v>
      </c>
      <c r="E285" s="217" t="s">
        <v>1</v>
      </c>
      <c r="F285" s="218" t="s">
        <v>451</v>
      </c>
      <c r="G285" s="216"/>
      <c r="H285" s="217" t="s">
        <v>1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191</v>
      </c>
      <c r="AU285" s="224" t="s">
        <v>90</v>
      </c>
      <c r="AV285" s="14" t="s">
        <v>88</v>
      </c>
      <c r="AW285" s="14" t="s">
        <v>35</v>
      </c>
      <c r="AX285" s="14" t="s">
        <v>81</v>
      </c>
      <c r="AY285" s="224" t="s">
        <v>163</v>
      </c>
    </row>
    <row r="286" spans="2:51" s="13" customFormat="1" ht="11.25">
      <c r="B286" s="204"/>
      <c r="C286" s="205"/>
      <c r="D286" s="206" t="s">
        <v>191</v>
      </c>
      <c r="E286" s="225" t="s">
        <v>1</v>
      </c>
      <c r="F286" s="207" t="s">
        <v>457</v>
      </c>
      <c r="G286" s="205"/>
      <c r="H286" s="208">
        <v>15.9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191</v>
      </c>
      <c r="AU286" s="214" t="s">
        <v>90</v>
      </c>
      <c r="AV286" s="13" t="s">
        <v>90</v>
      </c>
      <c r="AW286" s="13" t="s">
        <v>35</v>
      </c>
      <c r="AX286" s="13" t="s">
        <v>81</v>
      </c>
      <c r="AY286" s="214" t="s">
        <v>163</v>
      </c>
    </row>
    <row r="287" spans="2:51" s="15" customFormat="1" ht="11.25">
      <c r="B287" s="226"/>
      <c r="C287" s="227"/>
      <c r="D287" s="206" t="s">
        <v>191</v>
      </c>
      <c r="E287" s="228" t="s">
        <v>1</v>
      </c>
      <c r="F287" s="229" t="s">
        <v>209</v>
      </c>
      <c r="G287" s="227"/>
      <c r="H287" s="230">
        <v>15.9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191</v>
      </c>
      <c r="AU287" s="236" t="s">
        <v>90</v>
      </c>
      <c r="AV287" s="15" t="s">
        <v>171</v>
      </c>
      <c r="AW287" s="15" t="s">
        <v>35</v>
      </c>
      <c r="AX287" s="15" t="s">
        <v>88</v>
      </c>
      <c r="AY287" s="236" t="s">
        <v>163</v>
      </c>
    </row>
    <row r="288" spans="1:65" s="2" customFormat="1" ht="44.25" customHeight="1">
      <c r="A288" s="34"/>
      <c r="B288" s="35"/>
      <c r="C288" s="191" t="s">
        <v>458</v>
      </c>
      <c r="D288" s="191" t="s">
        <v>166</v>
      </c>
      <c r="E288" s="192" t="s">
        <v>459</v>
      </c>
      <c r="F288" s="193" t="s">
        <v>460</v>
      </c>
      <c r="G288" s="194" t="s">
        <v>400</v>
      </c>
      <c r="H288" s="195">
        <v>42.4</v>
      </c>
      <c r="I288" s="196"/>
      <c r="J288" s="197">
        <f>ROUND(I288*H288,2)</f>
        <v>0</v>
      </c>
      <c r="K288" s="193" t="s">
        <v>170</v>
      </c>
      <c r="L288" s="39"/>
      <c r="M288" s="198" t="s">
        <v>1</v>
      </c>
      <c r="N288" s="199" t="s">
        <v>46</v>
      </c>
      <c r="O288" s="71"/>
      <c r="P288" s="200">
        <f>O288*H288</f>
        <v>0</v>
      </c>
      <c r="Q288" s="200">
        <v>0.01055</v>
      </c>
      <c r="R288" s="200">
        <f>Q288*H288</f>
        <v>0.44732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205</v>
      </c>
      <c r="AT288" s="202" t="s">
        <v>166</v>
      </c>
      <c r="AU288" s="202" t="s">
        <v>90</v>
      </c>
      <c r="AY288" s="17" t="s">
        <v>163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88</v>
      </c>
      <c r="BK288" s="203">
        <f>ROUND(I288*H288,2)</f>
        <v>0</v>
      </c>
      <c r="BL288" s="17" t="s">
        <v>205</v>
      </c>
      <c r="BM288" s="202" t="s">
        <v>461</v>
      </c>
    </row>
    <row r="289" spans="2:51" s="14" customFormat="1" ht="11.25">
      <c r="B289" s="215"/>
      <c r="C289" s="216"/>
      <c r="D289" s="206" t="s">
        <v>191</v>
      </c>
      <c r="E289" s="217" t="s">
        <v>1</v>
      </c>
      <c r="F289" s="218" t="s">
        <v>451</v>
      </c>
      <c r="G289" s="216"/>
      <c r="H289" s="217" t="s">
        <v>1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191</v>
      </c>
      <c r="AU289" s="224" t="s">
        <v>90</v>
      </c>
      <c r="AV289" s="14" t="s">
        <v>88</v>
      </c>
      <c r="AW289" s="14" t="s">
        <v>35</v>
      </c>
      <c r="AX289" s="14" t="s">
        <v>81</v>
      </c>
      <c r="AY289" s="224" t="s">
        <v>163</v>
      </c>
    </row>
    <row r="290" spans="2:51" s="13" customFormat="1" ht="11.25">
      <c r="B290" s="204"/>
      <c r="C290" s="205"/>
      <c r="D290" s="206" t="s">
        <v>191</v>
      </c>
      <c r="E290" s="225" t="s">
        <v>1</v>
      </c>
      <c r="F290" s="207" t="s">
        <v>462</v>
      </c>
      <c r="G290" s="205"/>
      <c r="H290" s="208">
        <v>42.4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191</v>
      </c>
      <c r="AU290" s="214" t="s">
        <v>90</v>
      </c>
      <c r="AV290" s="13" t="s">
        <v>90</v>
      </c>
      <c r="AW290" s="13" t="s">
        <v>35</v>
      </c>
      <c r="AX290" s="13" t="s">
        <v>81</v>
      </c>
      <c r="AY290" s="214" t="s">
        <v>163</v>
      </c>
    </row>
    <row r="291" spans="2:51" s="15" customFormat="1" ht="11.25">
      <c r="B291" s="226"/>
      <c r="C291" s="227"/>
      <c r="D291" s="206" t="s">
        <v>191</v>
      </c>
      <c r="E291" s="228" t="s">
        <v>1</v>
      </c>
      <c r="F291" s="229" t="s">
        <v>209</v>
      </c>
      <c r="G291" s="227"/>
      <c r="H291" s="230">
        <v>42.4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191</v>
      </c>
      <c r="AU291" s="236" t="s">
        <v>90</v>
      </c>
      <c r="AV291" s="15" t="s">
        <v>171</v>
      </c>
      <c r="AW291" s="15" t="s">
        <v>35</v>
      </c>
      <c r="AX291" s="15" t="s">
        <v>88</v>
      </c>
      <c r="AY291" s="236" t="s">
        <v>163</v>
      </c>
    </row>
    <row r="292" spans="1:65" s="2" customFormat="1" ht="66.75" customHeight="1">
      <c r="A292" s="34"/>
      <c r="B292" s="35"/>
      <c r="C292" s="191" t="s">
        <v>463</v>
      </c>
      <c r="D292" s="191" t="s">
        <v>166</v>
      </c>
      <c r="E292" s="192" t="s">
        <v>464</v>
      </c>
      <c r="F292" s="193" t="s">
        <v>465</v>
      </c>
      <c r="G292" s="194" t="s">
        <v>169</v>
      </c>
      <c r="H292" s="195">
        <v>4.591</v>
      </c>
      <c r="I292" s="196"/>
      <c r="J292" s="197">
        <f>ROUND(I292*H292,2)</f>
        <v>0</v>
      </c>
      <c r="K292" s="193" t="s">
        <v>170</v>
      </c>
      <c r="L292" s="39"/>
      <c r="M292" s="198" t="s">
        <v>1</v>
      </c>
      <c r="N292" s="199" t="s">
        <v>46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205</v>
      </c>
      <c r="AT292" s="202" t="s">
        <v>166</v>
      </c>
      <c r="AU292" s="202" t="s">
        <v>90</v>
      </c>
      <c r="AY292" s="17" t="s">
        <v>163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88</v>
      </c>
      <c r="BK292" s="203">
        <f>ROUND(I292*H292,2)</f>
        <v>0</v>
      </c>
      <c r="BL292" s="17" t="s">
        <v>205</v>
      </c>
      <c r="BM292" s="202" t="s">
        <v>466</v>
      </c>
    </row>
    <row r="293" spans="1:65" s="2" customFormat="1" ht="62.65" customHeight="1">
      <c r="A293" s="34"/>
      <c r="B293" s="35"/>
      <c r="C293" s="191" t="s">
        <v>467</v>
      </c>
      <c r="D293" s="191" t="s">
        <v>166</v>
      </c>
      <c r="E293" s="192" t="s">
        <v>468</v>
      </c>
      <c r="F293" s="193" t="s">
        <v>469</v>
      </c>
      <c r="G293" s="194" t="s">
        <v>169</v>
      </c>
      <c r="H293" s="195">
        <v>4.591</v>
      </c>
      <c r="I293" s="196"/>
      <c r="J293" s="197">
        <f>ROUND(I293*H293,2)</f>
        <v>0</v>
      </c>
      <c r="K293" s="193" t="s">
        <v>170</v>
      </c>
      <c r="L293" s="39"/>
      <c r="M293" s="198" t="s">
        <v>1</v>
      </c>
      <c r="N293" s="199" t="s">
        <v>46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205</v>
      </c>
      <c r="AT293" s="202" t="s">
        <v>166</v>
      </c>
      <c r="AU293" s="202" t="s">
        <v>90</v>
      </c>
      <c r="AY293" s="17" t="s">
        <v>163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88</v>
      </c>
      <c r="BK293" s="203">
        <f>ROUND(I293*H293,2)</f>
        <v>0</v>
      </c>
      <c r="BL293" s="17" t="s">
        <v>205</v>
      </c>
      <c r="BM293" s="202" t="s">
        <v>470</v>
      </c>
    </row>
    <row r="294" spans="2:63" s="12" customFormat="1" ht="22.9" customHeight="1">
      <c r="B294" s="175"/>
      <c r="C294" s="176"/>
      <c r="D294" s="177" t="s">
        <v>80</v>
      </c>
      <c r="E294" s="189" t="s">
        <v>471</v>
      </c>
      <c r="F294" s="189" t="s">
        <v>472</v>
      </c>
      <c r="G294" s="176"/>
      <c r="H294" s="176"/>
      <c r="I294" s="179"/>
      <c r="J294" s="190">
        <f>BK294</f>
        <v>0</v>
      </c>
      <c r="K294" s="176"/>
      <c r="L294" s="181"/>
      <c r="M294" s="182"/>
      <c r="N294" s="183"/>
      <c r="O294" s="183"/>
      <c r="P294" s="184">
        <f>SUM(P295:P303)</f>
        <v>0</v>
      </c>
      <c r="Q294" s="183"/>
      <c r="R294" s="184">
        <f>SUM(R295:R303)</f>
        <v>0</v>
      </c>
      <c r="S294" s="183"/>
      <c r="T294" s="185">
        <f>SUM(T295:T303)</f>
        <v>0</v>
      </c>
      <c r="AR294" s="186" t="s">
        <v>90</v>
      </c>
      <c r="AT294" s="187" t="s">
        <v>80</v>
      </c>
      <c r="AU294" s="187" t="s">
        <v>88</v>
      </c>
      <c r="AY294" s="186" t="s">
        <v>163</v>
      </c>
      <c r="BK294" s="188">
        <f>SUM(BK295:BK303)</f>
        <v>0</v>
      </c>
    </row>
    <row r="295" spans="1:65" s="2" customFormat="1" ht="37.9" customHeight="1">
      <c r="A295" s="34"/>
      <c r="B295" s="35"/>
      <c r="C295" s="191" t="s">
        <v>473</v>
      </c>
      <c r="D295" s="191" t="s">
        <v>166</v>
      </c>
      <c r="E295" s="192" t="s">
        <v>474</v>
      </c>
      <c r="F295" s="193" t="s">
        <v>475</v>
      </c>
      <c r="G295" s="194" t="s">
        <v>400</v>
      </c>
      <c r="H295" s="195">
        <v>35</v>
      </c>
      <c r="I295" s="196"/>
      <c r="J295" s="197">
        <f aca="true" t="shared" si="0" ref="J295:J303">ROUND(I295*H295,2)</f>
        <v>0</v>
      </c>
      <c r="K295" s="193" t="s">
        <v>1</v>
      </c>
      <c r="L295" s="39"/>
      <c r="M295" s="198" t="s">
        <v>1</v>
      </c>
      <c r="N295" s="199" t="s">
        <v>46</v>
      </c>
      <c r="O295" s="71"/>
      <c r="P295" s="200">
        <f aca="true" t="shared" si="1" ref="P295:P303">O295*H295</f>
        <v>0</v>
      </c>
      <c r="Q295" s="200">
        <v>0</v>
      </c>
      <c r="R295" s="200">
        <f aca="true" t="shared" si="2" ref="R295:R303">Q295*H295</f>
        <v>0</v>
      </c>
      <c r="S295" s="200">
        <v>0</v>
      </c>
      <c r="T295" s="201">
        <f aca="true" t="shared" si="3" ref="T295:T303"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205</v>
      </c>
      <c r="AT295" s="202" t="s">
        <v>166</v>
      </c>
      <c r="AU295" s="202" t="s">
        <v>90</v>
      </c>
      <c r="AY295" s="17" t="s">
        <v>163</v>
      </c>
      <c r="BE295" s="203">
        <f aca="true" t="shared" si="4" ref="BE295:BE303">IF(N295="základní",J295,0)</f>
        <v>0</v>
      </c>
      <c r="BF295" s="203">
        <f aca="true" t="shared" si="5" ref="BF295:BF303">IF(N295="snížená",J295,0)</f>
        <v>0</v>
      </c>
      <c r="BG295" s="203">
        <f aca="true" t="shared" si="6" ref="BG295:BG303">IF(N295="zákl. přenesená",J295,0)</f>
        <v>0</v>
      </c>
      <c r="BH295" s="203">
        <f aca="true" t="shared" si="7" ref="BH295:BH303">IF(N295="sníž. přenesená",J295,0)</f>
        <v>0</v>
      </c>
      <c r="BI295" s="203">
        <f aca="true" t="shared" si="8" ref="BI295:BI303">IF(N295="nulová",J295,0)</f>
        <v>0</v>
      </c>
      <c r="BJ295" s="17" t="s">
        <v>88</v>
      </c>
      <c r="BK295" s="203">
        <f aca="true" t="shared" si="9" ref="BK295:BK303">ROUND(I295*H295,2)</f>
        <v>0</v>
      </c>
      <c r="BL295" s="17" t="s">
        <v>205</v>
      </c>
      <c r="BM295" s="202" t="s">
        <v>476</v>
      </c>
    </row>
    <row r="296" spans="1:65" s="2" customFormat="1" ht="33" customHeight="1">
      <c r="A296" s="34"/>
      <c r="B296" s="35"/>
      <c r="C296" s="191" t="s">
        <v>477</v>
      </c>
      <c r="D296" s="191" t="s">
        <v>166</v>
      </c>
      <c r="E296" s="192" t="s">
        <v>478</v>
      </c>
      <c r="F296" s="193" t="s">
        <v>479</v>
      </c>
      <c r="G296" s="194" t="s">
        <v>400</v>
      </c>
      <c r="H296" s="195">
        <v>85</v>
      </c>
      <c r="I296" s="196"/>
      <c r="J296" s="197">
        <f t="shared" si="0"/>
        <v>0</v>
      </c>
      <c r="K296" s="193" t="s">
        <v>1</v>
      </c>
      <c r="L296" s="39"/>
      <c r="M296" s="198" t="s">
        <v>1</v>
      </c>
      <c r="N296" s="199" t="s">
        <v>46</v>
      </c>
      <c r="O296" s="71"/>
      <c r="P296" s="200">
        <f t="shared" si="1"/>
        <v>0</v>
      </c>
      <c r="Q296" s="200">
        <v>0</v>
      </c>
      <c r="R296" s="200">
        <f t="shared" si="2"/>
        <v>0</v>
      </c>
      <c r="S296" s="200">
        <v>0</v>
      </c>
      <c r="T296" s="201">
        <f t="shared" si="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205</v>
      </c>
      <c r="AT296" s="202" t="s">
        <v>166</v>
      </c>
      <c r="AU296" s="202" t="s">
        <v>90</v>
      </c>
      <c r="AY296" s="17" t="s">
        <v>163</v>
      </c>
      <c r="BE296" s="203">
        <f t="shared" si="4"/>
        <v>0</v>
      </c>
      <c r="BF296" s="203">
        <f t="shared" si="5"/>
        <v>0</v>
      </c>
      <c r="BG296" s="203">
        <f t="shared" si="6"/>
        <v>0</v>
      </c>
      <c r="BH296" s="203">
        <f t="shared" si="7"/>
        <v>0</v>
      </c>
      <c r="BI296" s="203">
        <f t="shared" si="8"/>
        <v>0</v>
      </c>
      <c r="BJ296" s="17" t="s">
        <v>88</v>
      </c>
      <c r="BK296" s="203">
        <f t="shared" si="9"/>
        <v>0</v>
      </c>
      <c r="BL296" s="17" t="s">
        <v>205</v>
      </c>
      <c r="BM296" s="202" t="s">
        <v>480</v>
      </c>
    </row>
    <row r="297" spans="1:65" s="2" customFormat="1" ht="37.9" customHeight="1">
      <c r="A297" s="34"/>
      <c r="B297" s="35"/>
      <c r="C297" s="191" t="s">
        <v>481</v>
      </c>
      <c r="D297" s="191" t="s">
        <v>166</v>
      </c>
      <c r="E297" s="192" t="s">
        <v>482</v>
      </c>
      <c r="F297" s="193" t="s">
        <v>483</v>
      </c>
      <c r="G297" s="194" t="s">
        <v>400</v>
      </c>
      <c r="H297" s="195">
        <v>15</v>
      </c>
      <c r="I297" s="196"/>
      <c r="J297" s="197">
        <f t="shared" si="0"/>
        <v>0</v>
      </c>
      <c r="K297" s="193" t="s">
        <v>1</v>
      </c>
      <c r="L297" s="39"/>
      <c r="M297" s="198" t="s">
        <v>1</v>
      </c>
      <c r="N297" s="199" t="s">
        <v>46</v>
      </c>
      <c r="O297" s="71"/>
      <c r="P297" s="200">
        <f t="shared" si="1"/>
        <v>0</v>
      </c>
      <c r="Q297" s="200">
        <v>0</v>
      </c>
      <c r="R297" s="200">
        <f t="shared" si="2"/>
        <v>0</v>
      </c>
      <c r="S297" s="200">
        <v>0</v>
      </c>
      <c r="T297" s="201">
        <f t="shared" si="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205</v>
      </c>
      <c r="AT297" s="202" t="s">
        <v>166</v>
      </c>
      <c r="AU297" s="202" t="s">
        <v>90</v>
      </c>
      <c r="AY297" s="17" t="s">
        <v>163</v>
      </c>
      <c r="BE297" s="203">
        <f t="shared" si="4"/>
        <v>0</v>
      </c>
      <c r="BF297" s="203">
        <f t="shared" si="5"/>
        <v>0</v>
      </c>
      <c r="BG297" s="203">
        <f t="shared" si="6"/>
        <v>0</v>
      </c>
      <c r="BH297" s="203">
        <f t="shared" si="7"/>
        <v>0</v>
      </c>
      <c r="BI297" s="203">
        <f t="shared" si="8"/>
        <v>0</v>
      </c>
      <c r="BJ297" s="17" t="s">
        <v>88</v>
      </c>
      <c r="BK297" s="203">
        <f t="shared" si="9"/>
        <v>0</v>
      </c>
      <c r="BL297" s="17" t="s">
        <v>205</v>
      </c>
      <c r="BM297" s="202" t="s">
        <v>484</v>
      </c>
    </row>
    <row r="298" spans="1:65" s="2" customFormat="1" ht="37.9" customHeight="1">
      <c r="A298" s="34"/>
      <c r="B298" s="35"/>
      <c r="C298" s="191" t="s">
        <v>485</v>
      </c>
      <c r="D298" s="191" t="s">
        <v>166</v>
      </c>
      <c r="E298" s="192" t="s">
        <v>486</v>
      </c>
      <c r="F298" s="193" t="s">
        <v>487</v>
      </c>
      <c r="G298" s="194" t="s">
        <v>400</v>
      </c>
      <c r="H298" s="195">
        <v>15</v>
      </c>
      <c r="I298" s="196"/>
      <c r="J298" s="197">
        <f t="shared" si="0"/>
        <v>0</v>
      </c>
      <c r="K298" s="193" t="s">
        <v>1</v>
      </c>
      <c r="L298" s="39"/>
      <c r="M298" s="198" t="s">
        <v>1</v>
      </c>
      <c r="N298" s="199" t="s">
        <v>46</v>
      </c>
      <c r="O298" s="71"/>
      <c r="P298" s="200">
        <f t="shared" si="1"/>
        <v>0</v>
      </c>
      <c r="Q298" s="200">
        <v>0</v>
      </c>
      <c r="R298" s="200">
        <f t="shared" si="2"/>
        <v>0</v>
      </c>
      <c r="S298" s="200">
        <v>0</v>
      </c>
      <c r="T298" s="201">
        <f t="shared" si="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205</v>
      </c>
      <c r="AT298" s="202" t="s">
        <v>166</v>
      </c>
      <c r="AU298" s="202" t="s">
        <v>90</v>
      </c>
      <c r="AY298" s="17" t="s">
        <v>163</v>
      </c>
      <c r="BE298" s="203">
        <f t="shared" si="4"/>
        <v>0</v>
      </c>
      <c r="BF298" s="203">
        <f t="shared" si="5"/>
        <v>0</v>
      </c>
      <c r="BG298" s="203">
        <f t="shared" si="6"/>
        <v>0</v>
      </c>
      <c r="BH298" s="203">
        <f t="shared" si="7"/>
        <v>0</v>
      </c>
      <c r="BI298" s="203">
        <f t="shared" si="8"/>
        <v>0</v>
      </c>
      <c r="BJ298" s="17" t="s">
        <v>88</v>
      </c>
      <c r="BK298" s="203">
        <f t="shared" si="9"/>
        <v>0</v>
      </c>
      <c r="BL298" s="17" t="s">
        <v>205</v>
      </c>
      <c r="BM298" s="202" t="s">
        <v>488</v>
      </c>
    </row>
    <row r="299" spans="1:65" s="2" customFormat="1" ht="33" customHeight="1">
      <c r="A299" s="34"/>
      <c r="B299" s="35"/>
      <c r="C299" s="191" t="s">
        <v>489</v>
      </c>
      <c r="D299" s="191" t="s">
        <v>166</v>
      </c>
      <c r="E299" s="192" t="s">
        <v>490</v>
      </c>
      <c r="F299" s="193" t="s">
        <v>491</v>
      </c>
      <c r="G299" s="194" t="s">
        <v>400</v>
      </c>
      <c r="H299" s="195">
        <v>15</v>
      </c>
      <c r="I299" s="196"/>
      <c r="J299" s="197">
        <f t="shared" si="0"/>
        <v>0</v>
      </c>
      <c r="K299" s="193" t="s">
        <v>1</v>
      </c>
      <c r="L299" s="39"/>
      <c r="M299" s="198" t="s">
        <v>1</v>
      </c>
      <c r="N299" s="199" t="s">
        <v>46</v>
      </c>
      <c r="O299" s="71"/>
      <c r="P299" s="200">
        <f t="shared" si="1"/>
        <v>0</v>
      </c>
      <c r="Q299" s="200">
        <v>0</v>
      </c>
      <c r="R299" s="200">
        <f t="shared" si="2"/>
        <v>0</v>
      </c>
      <c r="S299" s="200">
        <v>0</v>
      </c>
      <c r="T299" s="201">
        <f t="shared" si="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205</v>
      </c>
      <c r="AT299" s="202" t="s">
        <v>166</v>
      </c>
      <c r="AU299" s="202" t="s">
        <v>90</v>
      </c>
      <c r="AY299" s="17" t="s">
        <v>163</v>
      </c>
      <c r="BE299" s="203">
        <f t="shared" si="4"/>
        <v>0</v>
      </c>
      <c r="BF299" s="203">
        <f t="shared" si="5"/>
        <v>0</v>
      </c>
      <c r="BG299" s="203">
        <f t="shared" si="6"/>
        <v>0</v>
      </c>
      <c r="BH299" s="203">
        <f t="shared" si="7"/>
        <v>0</v>
      </c>
      <c r="BI299" s="203">
        <f t="shared" si="8"/>
        <v>0</v>
      </c>
      <c r="BJ299" s="17" t="s">
        <v>88</v>
      </c>
      <c r="BK299" s="203">
        <f t="shared" si="9"/>
        <v>0</v>
      </c>
      <c r="BL299" s="17" t="s">
        <v>205</v>
      </c>
      <c r="BM299" s="202" t="s">
        <v>492</v>
      </c>
    </row>
    <row r="300" spans="1:65" s="2" customFormat="1" ht="24.2" customHeight="1">
      <c r="A300" s="34"/>
      <c r="B300" s="35"/>
      <c r="C300" s="191" t="s">
        <v>493</v>
      </c>
      <c r="D300" s="191" t="s">
        <v>166</v>
      </c>
      <c r="E300" s="192" t="s">
        <v>494</v>
      </c>
      <c r="F300" s="193" t="s">
        <v>495</v>
      </c>
      <c r="G300" s="194" t="s">
        <v>400</v>
      </c>
      <c r="H300" s="195">
        <v>6</v>
      </c>
      <c r="I300" s="196"/>
      <c r="J300" s="197">
        <f t="shared" si="0"/>
        <v>0</v>
      </c>
      <c r="K300" s="193" t="s">
        <v>1</v>
      </c>
      <c r="L300" s="39"/>
      <c r="M300" s="198" t="s">
        <v>1</v>
      </c>
      <c r="N300" s="199" t="s">
        <v>46</v>
      </c>
      <c r="O300" s="71"/>
      <c r="P300" s="200">
        <f t="shared" si="1"/>
        <v>0</v>
      </c>
      <c r="Q300" s="200">
        <v>0</v>
      </c>
      <c r="R300" s="200">
        <f t="shared" si="2"/>
        <v>0</v>
      </c>
      <c r="S300" s="200">
        <v>0</v>
      </c>
      <c r="T300" s="201">
        <f t="shared" si="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205</v>
      </c>
      <c r="AT300" s="202" t="s">
        <v>166</v>
      </c>
      <c r="AU300" s="202" t="s">
        <v>90</v>
      </c>
      <c r="AY300" s="17" t="s">
        <v>163</v>
      </c>
      <c r="BE300" s="203">
        <f t="shared" si="4"/>
        <v>0</v>
      </c>
      <c r="BF300" s="203">
        <f t="shared" si="5"/>
        <v>0</v>
      </c>
      <c r="BG300" s="203">
        <f t="shared" si="6"/>
        <v>0</v>
      </c>
      <c r="BH300" s="203">
        <f t="shared" si="7"/>
        <v>0</v>
      </c>
      <c r="BI300" s="203">
        <f t="shared" si="8"/>
        <v>0</v>
      </c>
      <c r="BJ300" s="17" t="s">
        <v>88</v>
      </c>
      <c r="BK300" s="203">
        <f t="shared" si="9"/>
        <v>0</v>
      </c>
      <c r="BL300" s="17" t="s">
        <v>205</v>
      </c>
      <c r="BM300" s="202" t="s">
        <v>496</v>
      </c>
    </row>
    <row r="301" spans="1:65" s="2" customFormat="1" ht="37.9" customHeight="1">
      <c r="A301" s="34"/>
      <c r="B301" s="35"/>
      <c r="C301" s="191" t="s">
        <v>497</v>
      </c>
      <c r="D301" s="191" t="s">
        <v>166</v>
      </c>
      <c r="E301" s="192" t="s">
        <v>498</v>
      </c>
      <c r="F301" s="193" t="s">
        <v>499</v>
      </c>
      <c r="G301" s="194" t="s">
        <v>400</v>
      </c>
      <c r="H301" s="195">
        <v>25</v>
      </c>
      <c r="I301" s="196"/>
      <c r="J301" s="197">
        <f t="shared" si="0"/>
        <v>0</v>
      </c>
      <c r="K301" s="193" t="s">
        <v>1</v>
      </c>
      <c r="L301" s="39"/>
      <c r="M301" s="198" t="s">
        <v>1</v>
      </c>
      <c r="N301" s="199" t="s">
        <v>46</v>
      </c>
      <c r="O301" s="71"/>
      <c r="P301" s="200">
        <f t="shared" si="1"/>
        <v>0</v>
      </c>
      <c r="Q301" s="200">
        <v>0</v>
      </c>
      <c r="R301" s="200">
        <f t="shared" si="2"/>
        <v>0</v>
      </c>
      <c r="S301" s="200">
        <v>0</v>
      </c>
      <c r="T301" s="201">
        <f t="shared" si="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205</v>
      </c>
      <c r="AT301" s="202" t="s">
        <v>166</v>
      </c>
      <c r="AU301" s="202" t="s">
        <v>90</v>
      </c>
      <c r="AY301" s="17" t="s">
        <v>163</v>
      </c>
      <c r="BE301" s="203">
        <f t="shared" si="4"/>
        <v>0</v>
      </c>
      <c r="BF301" s="203">
        <f t="shared" si="5"/>
        <v>0</v>
      </c>
      <c r="BG301" s="203">
        <f t="shared" si="6"/>
        <v>0</v>
      </c>
      <c r="BH301" s="203">
        <f t="shared" si="7"/>
        <v>0</v>
      </c>
      <c r="BI301" s="203">
        <f t="shared" si="8"/>
        <v>0</v>
      </c>
      <c r="BJ301" s="17" t="s">
        <v>88</v>
      </c>
      <c r="BK301" s="203">
        <f t="shared" si="9"/>
        <v>0</v>
      </c>
      <c r="BL301" s="17" t="s">
        <v>205</v>
      </c>
      <c r="BM301" s="202" t="s">
        <v>500</v>
      </c>
    </row>
    <row r="302" spans="1:65" s="2" customFormat="1" ht="37.9" customHeight="1">
      <c r="A302" s="34"/>
      <c r="B302" s="35"/>
      <c r="C302" s="191" t="s">
        <v>501</v>
      </c>
      <c r="D302" s="191" t="s">
        <v>166</v>
      </c>
      <c r="E302" s="192" t="s">
        <v>502</v>
      </c>
      <c r="F302" s="193" t="s">
        <v>503</v>
      </c>
      <c r="G302" s="194" t="s">
        <v>400</v>
      </c>
      <c r="H302" s="195">
        <v>25</v>
      </c>
      <c r="I302" s="196"/>
      <c r="J302" s="197">
        <f t="shared" si="0"/>
        <v>0</v>
      </c>
      <c r="K302" s="193" t="s">
        <v>1</v>
      </c>
      <c r="L302" s="39"/>
      <c r="M302" s="198" t="s">
        <v>1</v>
      </c>
      <c r="N302" s="199" t="s">
        <v>46</v>
      </c>
      <c r="O302" s="71"/>
      <c r="P302" s="200">
        <f t="shared" si="1"/>
        <v>0</v>
      </c>
      <c r="Q302" s="200">
        <v>0</v>
      </c>
      <c r="R302" s="200">
        <f t="shared" si="2"/>
        <v>0</v>
      </c>
      <c r="S302" s="200">
        <v>0</v>
      </c>
      <c r="T302" s="201">
        <f t="shared" si="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205</v>
      </c>
      <c r="AT302" s="202" t="s">
        <v>166</v>
      </c>
      <c r="AU302" s="202" t="s">
        <v>90</v>
      </c>
      <c r="AY302" s="17" t="s">
        <v>163</v>
      </c>
      <c r="BE302" s="203">
        <f t="shared" si="4"/>
        <v>0</v>
      </c>
      <c r="BF302" s="203">
        <f t="shared" si="5"/>
        <v>0</v>
      </c>
      <c r="BG302" s="203">
        <f t="shared" si="6"/>
        <v>0</v>
      </c>
      <c r="BH302" s="203">
        <f t="shared" si="7"/>
        <v>0</v>
      </c>
      <c r="BI302" s="203">
        <f t="shared" si="8"/>
        <v>0</v>
      </c>
      <c r="BJ302" s="17" t="s">
        <v>88</v>
      </c>
      <c r="BK302" s="203">
        <f t="shared" si="9"/>
        <v>0</v>
      </c>
      <c r="BL302" s="17" t="s">
        <v>205</v>
      </c>
      <c r="BM302" s="202" t="s">
        <v>504</v>
      </c>
    </row>
    <row r="303" spans="1:65" s="2" customFormat="1" ht="24.2" customHeight="1">
      <c r="A303" s="34"/>
      <c r="B303" s="35"/>
      <c r="C303" s="191" t="s">
        <v>505</v>
      </c>
      <c r="D303" s="191" t="s">
        <v>166</v>
      </c>
      <c r="E303" s="192" t="s">
        <v>506</v>
      </c>
      <c r="F303" s="193" t="s">
        <v>507</v>
      </c>
      <c r="G303" s="194" t="s">
        <v>230</v>
      </c>
      <c r="H303" s="195">
        <v>5</v>
      </c>
      <c r="I303" s="196"/>
      <c r="J303" s="197">
        <f t="shared" si="0"/>
        <v>0</v>
      </c>
      <c r="K303" s="193" t="s">
        <v>1</v>
      </c>
      <c r="L303" s="39"/>
      <c r="M303" s="198" t="s">
        <v>1</v>
      </c>
      <c r="N303" s="199" t="s">
        <v>46</v>
      </c>
      <c r="O303" s="71"/>
      <c r="P303" s="200">
        <f t="shared" si="1"/>
        <v>0</v>
      </c>
      <c r="Q303" s="200">
        <v>0</v>
      </c>
      <c r="R303" s="200">
        <f t="shared" si="2"/>
        <v>0</v>
      </c>
      <c r="S303" s="200">
        <v>0</v>
      </c>
      <c r="T303" s="201">
        <f t="shared" si="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205</v>
      </c>
      <c r="AT303" s="202" t="s">
        <v>166</v>
      </c>
      <c r="AU303" s="202" t="s">
        <v>90</v>
      </c>
      <c r="AY303" s="17" t="s">
        <v>163</v>
      </c>
      <c r="BE303" s="203">
        <f t="shared" si="4"/>
        <v>0</v>
      </c>
      <c r="BF303" s="203">
        <f t="shared" si="5"/>
        <v>0</v>
      </c>
      <c r="BG303" s="203">
        <f t="shared" si="6"/>
        <v>0</v>
      </c>
      <c r="BH303" s="203">
        <f t="shared" si="7"/>
        <v>0</v>
      </c>
      <c r="BI303" s="203">
        <f t="shared" si="8"/>
        <v>0</v>
      </c>
      <c r="BJ303" s="17" t="s">
        <v>88</v>
      </c>
      <c r="BK303" s="203">
        <f t="shared" si="9"/>
        <v>0</v>
      </c>
      <c r="BL303" s="17" t="s">
        <v>205</v>
      </c>
      <c r="BM303" s="202" t="s">
        <v>508</v>
      </c>
    </row>
    <row r="304" spans="2:63" s="12" customFormat="1" ht="22.9" customHeight="1">
      <c r="B304" s="175"/>
      <c r="C304" s="176"/>
      <c r="D304" s="177" t="s">
        <v>80</v>
      </c>
      <c r="E304" s="189" t="s">
        <v>210</v>
      </c>
      <c r="F304" s="189" t="s">
        <v>211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SUM(P305:P319)</f>
        <v>0</v>
      </c>
      <c r="Q304" s="183"/>
      <c r="R304" s="184">
        <f>SUM(R305:R319)</f>
        <v>2.1113622000000003</v>
      </c>
      <c r="S304" s="183"/>
      <c r="T304" s="185">
        <f>SUM(T305:T319)</f>
        <v>0</v>
      </c>
      <c r="AR304" s="186" t="s">
        <v>90</v>
      </c>
      <c r="AT304" s="187" t="s">
        <v>80</v>
      </c>
      <c r="AU304" s="187" t="s">
        <v>88</v>
      </c>
      <c r="AY304" s="186" t="s">
        <v>163</v>
      </c>
      <c r="BK304" s="188">
        <f>SUM(BK305:BK319)</f>
        <v>0</v>
      </c>
    </row>
    <row r="305" spans="1:65" s="2" customFormat="1" ht="33" customHeight="1">
      <c r="A305" s="34"/>
      <c r="B305" s="35"/>
      <c r="C305" s="191" t="s">
        <v>509</v>
      </c>
      <c r="D305" s="191" t="s">
        <v>166</v>
      </c>
      <c r="E305" s="192" t="s">
        <v>510</v>
      </c>
      <c r="F305" s="193" t="s">
        <v>511</v>
      </c>
      <c r="G305" s="194" t="s">
        <v>230</v>
      </c>
      <c r="H305" s="195">
        <v>50</v>
      </c>
      <c r="I305" s="196"/>
      <c r="J305" s="197">
        <f>ROUND(I305*H305,2)</f>
        <v>0</v>
      </c>
      <c r="K305" s="193" t="s">
        <v>1</v>
      </c>
      <c r="L305" s="39"/>
      <c r="M305" s="198" t="s">
        <v>1</v>
      </c>
      <c r="N305" s="199" t="s">
        <v>46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205</v>
      </c>
      <c r="AT305" s="202" t="s">
        <v>166</v>
      </c>
      <c r="AU305" s="202" t="s">
        <v>90</v>
      </c>
      <c r="AY305" s="17" t="s">
        <v>163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88</v>
      </c>
      <c r="BK305" s="203">
        <f>ROUND(I305*H305,2)</f>
        <v>0</v>
      </c>
      <c r="BL305" s="17" t="s">
        <v>205</v>
      </c>
      <c r="BM305" s="202" t="s">
        <v>512</v>
      </c>
    </row>
    <row r="306" spans="1:65" s="2" customFormat="1" ht="24.2" customHeight="1">
      <c r="A306" s="34"/>
      <c r="B306" s="35"/>
      <c r="C306" s="191" t="s">
        <v>513</v>
      </c>
      <c r="D306" s="191" t="s">
        <v>166</v>
      </c>
      <c r="E306" s="192" t="s">
        <v>514</v>
      </c>
      <c r="F306" s="193" t="s">
        <v>515</v>
      </c>
      <c r="G306" s="194" t="s">
        <v>204</v>
      </c>
      <c r="H306" s="195">
        <v>198.81</v>
      </c>
      <c r="I306" s="196"/>
      <c r="J306" s="197">
        <f>ROUND(I306*H306,2)</f>
        <v>0</v>
      </c>
      <c r="K306" s="193" t="s">
        <v>170</v>
      </c>
      <c r="L306" s="39"/>
      <c r="M306" s="198" t="s">
        <v>1</v>
      </c>
      <c r="N306" s="199" t="s">
        <v>46</v>
      </c>
      <c r="O306" s="71"/>
      <c r="P306" s="200">
        <f>O306*H306</f>
        <v>0</v>
      </c>
      <c r="Q306" s="200">
        <v>0.00028</v>
      </c>
      <c r="R306" s="200">
        <f>Q306*H306</f>
        <v>0.055666799999999995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205</v>
      </c>
      <c r="AT306" s="202" t="s">
        <v>166</v>
      </c>
      <c r="AU306" s="202" t="s">
        <v>90</v>
      </c>
      <c r="AY306" s="17" t="s">
        <v>163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88</v>
      </c>
      <c r="BK306" s="203">
        <f>ROUND(I306*H306,2)</f>
        <v>0</v>
      </c>
      <c r="BL306" s="17" t="s">
        <v>205</v>
      </c>
      <c r="BM306" s="202" t="s">
        <v>516</v>
      </c>
    </row>
    <row r="307" spans="2:51" s="14" customFormat="1" ht="11.25">
      <c r="B307" s="215"/>
      <c r="C307" s="216"/>
      <c r="D307" s="206" t="s">
        <v>191</v>
      </c>
      <c r="E307" s="217" t="s">
        <v>1</v>
      </c>
      <c r="F307" s="218" t="s">
        <v>517</v>
      </c>
      <c r="G307" s="216"/>
      <c r="H307" s="217" t="s">
        <v>1</v>
      </c>
      <c r="I307" s="219"/>
      <c r="J307" s="216"/>
      <c r="K307" s="216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191</v>
      </c>
      <c r="AU307" s="224" t="s">
        <v>90</v>
      </c>
      <c r="AV307" s="14" t="s">
        <v>88</v>
      </c>
      <c r="AW307" s="14" t="s">
        <v>35</v>
      </c>
      <c r="AX307" s="14" t="s">
        <v>81</v>
      </c>
      <c r="AY307" s="224" t="s">
        <v>163</v>
      </c>
    </row>
    <row r="308" spans="2:51" s="14" customFormat="1" ht="11.25">
      <c r="B308" s="215"/>
      <c r="C308" s="216"/>
      <c r="D308" s="206" t="s">
        <v>191</v>
      </c>
      <c r="E308" s="217" t="s">
        <v>1</v>
      </c>
      <c r="F308" s="218" t="s">
        <v>261</v>
      </c>
      <c r="G308" s="216"/>
      <c r="H308" s="217" t="s">
        <v>1</v>
      </c>
      <c r="I308" s="219"/>
      <c r="J308" s="216"/>
      <c r="K308" s="216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191</v>
      </c>
      <c r="AU308" s="224" t="s">
        <v>90</v>
      </c>
      <c r="AV308" s="14" t="s">
        <v>88</v>
      </c>
      <c r="AW308" s="14" t="s">
        <v>35</v>
      </c>
      <c r="AX308" s="14" t="s">
        <v>81</v>
      </c>
      <c r="AY308" s="224" t="s">
        <v>163</v>
      </c>
    </row>
    <row r="309" spans="2:51" s="13" customFormat="1" ht="11.25">
      <c r="B309" s="204"/>
      <c r="C309" s="205"/>
      <c r="D309" s="206" t="s">
        <v>191</v>
      </c>
      <c r="E309" s="225" t="s">
        <v>1</v>
      </c>
      <c r="F309" s="207" t="s">
        <v>262</v>
      </c>
      <c r="G309" s="205"/>
      <c r="H309" s="208">
        <v>198.81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191</v>
      </c>
      <c r="AU309" s="214" t="s">
        <v>90</v>
      </c>
      <c r="AV309" s="13" t="s">
        <v>90</v>
      </c>
      <c r="AW309" s="13" t="s">
        <v>35</v>
      </c>
      <c r="AX309" s="13" t="s">
        <v>81</v>
      </c>
      <c r="AY309" s="214" t="s">
        <v>163</v>
      </c>
    </row>
    <row r="310" spans="2:51" s="15" customFormat="1" ht="11.25">
      <c r="B310" s="226"/>
      <c r="C310" s="227"/>
      <c r="D310" s="206" t="s">
        <v>191</v>
      </c>
      <c r="E310" s="228" t="s">
        <v>1</v>
      </c>
      <c r="F310" s="229" t="s">
        <v>209</v>
      </c>
      <c r="G310" s="227"/>
      <c r="H310" s="230">
        <v>198.81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191</v>
      </c>
      <c r="AU310" s="236" t="s">
        <v>90</v>
      </c>
      <c r="AV310" s="15" t="s">
        <v>171</v>
      </c>
      <c r="AW310" s="15" t="s">
        <v>35</v>
      </c>
      <c r="AX310" s="15" t="s">
        <v>88</v>
      </c>
      <c r="AY310" s="236" t="s">
        <v>163</v>
      </c>
    </row>
    <row r="311" spans="1:65" s="2" customFormat="1" ht="21.75" customHeight="1">
      <c r="A311" s="34"/>
      <c r="B311" s="35"/>
      <c r="C311" s="243" t="s">
        <v>518</v>
      </c>
      <c r="D311" s="243" t="s">
        <v>263</v>
      </c>
      <c r="E311" s="244" t="s">
        <v>519</v>
      </c>
      <c r="F311" s="245" t="s">
        <v>520</v>
      </c>
      <c r="G311" s="246" t="s">
        <v>204</v>
      </c>
      <c r="H311" s="247">
        <v>218.691</v>
      </c>
      <c r="I311" s="248"/>
      <c r="J311" s="249">
        <f>ROUND(I311*H311,2)</f>
        <v>0</v>
      </c>
      <c r="K311" s="245" t="s">
        <v>1</v>
      </c>
      <c r="L311" s="250"/>
      <c r="M311" s="251" t="s">
        <v>1</v>
      </c>
      <c r="N311" s="252" t="s">
        <v>46</v>
      </c>
      <c r="O311" s="71"/>
      <c r="P311" s="200">
        <f>O311*H311</f>
        <v>0</v>
      </c>
      <c r="Q311" s="200">
        <v>0.0094</v>
      </c>
      <c r="R311" s="200">
        <f>Q311*H311</f>
        <v>2.0556954000000003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267</v>
      </c>
      <c r="AT311" s="202" t="s">
        <v>263</v>
      </c>
      <c r="AU311" s="202" t="s">
        <v>90</v>
      </c>
      <c r="AY311" s="17" t="s">
        <v>163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88</v>
      </c>
      <c r="BK311" s="203">
        <f>ROUND(I311*H311,2)</f>
        <v>0</v>
      </c>
      <c r="BL311" s="17" t="s">
        <v>205</v>
      </c>
      <c r="BM311" s="202" t="s">
        <v>521</v>
      </c>
    </row>
    <row r="312" spans="2:51" s="13" customFormat="1" ht="11.25">
      <c r="B312" s="204"/>
      <c r="C312" s="205"/>
      <c r="D312" s="206" t="s">
        <v>191</v>
      </c>
      <c r="E312" s="205"/>
      <c r="F312" s="207" t="s">
        <v>277</v>
      </c>
      <c r="G312" s="205"/>
      <c r="H312" s="208">
        <v>218.691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191</v>
      </c>
      <c r="AU312" s="214" t="s">
        <v>90</v>
      </c>
      <c r="AV312" s="13" t="s">
        <v>90</v>
      </c>
      <c r="AW312" s="13" t="s">
        <v>4</v>
      </c>
      <c r="AX312" s="13" t="s">
        <v>88</v>
      </c>
      <c r="AY312" s="214" t="s">
        <v>163</v>
      </c>
    </row>
    <row r="313" spans="1:65" s="2" customFormat="1" ht="24.2" customHeight="1">
      <c r="A313" s="34"/>
      <c r="B313" s="35"/>
      <c r="C313" s="191" t="s">
        <v>522</v>
      </c>
      <c r="D313" s="191" t="s">
        <v>166</v>
      </c>
      <c r="E313" s="192" t="s">
        <v>523</v>
      </c>
      <c r="F313" s="193" t="s">
        <v>524</v>
      </c>
      <c r="G313" s="194" t="s">
        <v>230</v>
      </c>
      <c r="H313" s="195">
        <v>1</v>
      </c>
      <c r="I313" s="196"/>
      <c r="J313" s="197">
        <f aca="true" t="shared" si="10" ref="J313:J319">ROUND(I313*H313,2)</f>
        <v>0</v>
      </c>
      <c r="K313" s="193" t="s">
        <v>1</v>
      </c>
      <c r="L313" s="39"/>
      <c r="M313" s="198" t="s">
        <v>1</v>
      </c>
      <c r="N313" s="199" t="s">
        <v>46</v>
      </c>
      <c r="O313" s="71"/>
      <c r="P313" s="200">
        <f aca="true" t="shared" si="11" ref="P313:P319">O313*H313</f>
        <v>0</v>
      </c>
      <c r="Q313" s="200">
        <v>0</v>
      </c>
      <c r="R313" s="200">
        <f aca="true" t="shared" si="12" ref="R313:R319">Q313*H313</f>
        <v>0</v>
      </c>
      <c r="S313" s="200">
        <v>0</v>
      </c>
      <c r="T313" s="201">
        <f aca="true" t="shared" si="13" ref="T313:T319"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205</v>
      </c>
      <c r="AT313" s="202" t="s">
        <v>166</v>
      </c>
      <c r="AU313" s="202" t="s">
        <v>90</v>
      </c>
      <c r="AY313" s="17" t="s">
        <v>163</v>
      </c>
      <c r="BE313" s="203">
        <f aca="true" t="shared" si="14" ref="BE313:BE319">IF(N313="základní",J313,0)</f>
        <v>0</v>
      </c>
      <c r="BF313" s="203">
        <f aca="true" t="shared" si="15" ref="BF313:BF319">IF(N313="snížená",J313,0)</f>
        <v>0</v>
      </c>
      <c r="BG313" s="203">
        <f aca="true" t="shared" si="16" ref="BG313:BG319">IF(N313="zákl. přenesená",J313,0)</f>
        <v>0</v>
      </c>
      <c r="BH313" s="203">
        <f aca="true" t="shared" si="17" ref="BH313:BH319">IF(N313="sníž. přenesená",J313,0)</f>
        <v>0</v>
      </c>
      <c r="BI313" s="203">
        <f aca="true" t="shared" si="18" ref="BI313:BI319">IF(N313="nulová",J313,0)</f>
        <v>0</v>
      </c>
      <c r="BJ313" s="17" t="s">
        <v>88</v>
      </c>
      <c r="BK313" s="203">
        <f aca="true" t="shared" si="19" ref="BK313:BK319">ROUND(I313*H313,2)</f>
        <v>0</v>
      </c>
      <c r="BL313" s="17" t="s">
        <v>205</v>
      </c>
      <c r="BM313" s="202" t="s">
        <v>525</v>
      </c>
    </row>
    <row r="314" spans="1:65" s="2" customFormat="1" ht="33" customHeight="1">
      <c r="A314" s="34"/>
      <c r="B314" s="35"/>
      <c r="C314" s="191" t="s">
        <v>526</v>
      </c>
      <c r="D314" s="191" t="s">
        <v>166</v>
      </c>
      <c r="E314" s="192" t="s">
        <v>527</v>
      </c>
      <c r="F314" s="193" t="s">
        <v>528</v>
      </c>
      <c r="G314" s="194" t="s">
        <v>230</v>
      </c>
      <c r="H314" s="195">
        <v>5</v>
      </c>
      <c r="I314" s="196"/>
      <c r="J314" s="197">
        <f t="shared" si="10"/>
        <v>0</v>
      </c>
      <c r="K314" s="193" t="s">
        <v>1</v>
      </c>
      <c r="L314" s="39"/>
      <c r="M314" s="198" t="s">
        <v>1</v>
      </c>
      <c r="N314" s="199" t="s">
        <v>46</v>
      </c>
      <c r="O314" s="71"/>
      <c r="P314" s="200">
        <f t="shared" si="11"/>
        <v>0</v>
      </c>
      <c r="Q314" s="200">
        <v>0</v>
      </c>
      <c r="R314" s="200">
        <f t="shared" si="12"/>
        <v>0</v>
      </c>
      <c r="S314" s="200">
        <v>0</v>
      </c>
      <c r="T314" s="201">
        <f t="shared" si="1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205</v>
      </c>
      <c r="AT314" s="202" t="s">
        <v>166</v>
      </c>
      <c r="AU314" s="202" t="s">
        <v>90</v>
      </c>
      <c r="AY314" s="17" t="s">
        <v>163</v>
      </c>
      <c r="BE314" s="203">
        <f t="shared" si="14"/>
        <v>0</v>
      </c>
      <c r="BF314" s="203">
        <f t="shared" si="15"/>
        <v>0</v>
      </c>
      <c r="BG314" s="203">
        <f t="shared" si="16"/>
        <v>0</v>
      </c>
      <c r="BH314" s="203">
        <f t="shared" si="17"/>
        <v>0</v>
      </c>
      <c r="BI314" s="203">
        <f t="shared" si="18"/>
        <v>0</v>
      </c>
      <c r="BJ314" s="17" t="s">
        <v>88</v>
      </c>
      <c r="BK314" s="203">
        <f t="shared" si="19"/>
        <v>0</v>
      </c>
      <c r="BL314" s="17" t="s">
        <v>205</v>
      </c>
      <c r="BM314" s="202" t="s">
        <v>529</v>
      </c>
    </row>
    <row r="315" spans="1:65" s="2" customFormat="1" ht="33" customHeight="1">
      <c r="A315" s="34"/>
      <c r="B315" s="35"/>
      <c r="C315" s="191" t="s">
        <v>530</v>
      </c>
      <c r="D315" s="191" t="s">
        <v>166</v>
      </c>
      <c r="E315" s="192" t="s">
        <v>531</v>
      </c>
      <c r="F315" s="193" t="s">
        <v>532</v>
      </c>
      <c r="G315" s="194" t="s">
        <v>230</v>
      </c>
      <c r="H315" s="195">
        <v>5</v>
      </c>
      <c r="I315" s="196"/>
      <c r="J315" s="197">
        <f t="shared" si="10"/>
        <v>0</v>
      </c>
      <c r="K315" s="193" t="s">
        <v>1</v>
      </c>
      <c r="L315" s="39"/>
      <c r="M315" s="198" t="s">
        <v>1</v>
      </c>
      <c r="N315" s="199" t="s">
        <v>46</v>
      </c>
      <c r="O315" s="71"/>
      <c r="P315" s="200">
        <f t="shared" si="11"/>
        <v>0</v>
      </c>
      <c r="Q315" s="200">
        <v>0</v>
      </c>
      <c r="R315" s="200">
        <f t="shared" si="12"/>
        <v>0</v>
      </c>
      <c r="S315" s="200">
        <v>0</v>
      </c>
      <c r="T315" s="201">
        <f t="shared" si="1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2" t="s">
        <v>205</v>
      </c>
      <c r="AT315" s="202" t="s">
        <v>166</v>
      </c>
      <c r="AU315" s="202" t="s">
        <v>90</v>
      </c>
      <c r="AY315" s="17" t="s">
        <v>163</v>
      </c>
      <c r="BE315" s="203">
        <f t="shared" si="14"/>
        <v>0</v>
      </c>
      <c r="BF315" s="203">
        <f t="shared" si="15"/>
        <v>0</v>
      </c>
      <c r="BG315" s="203">
        <f t="shared" si="16"/>
        <v>0</v>
      </c>
      <c r="BH315" s="203">
        <f t="shared" si="17"/>
        <v>0</v>
      </c>
      <c r="BI315" s="203">
        <f t="shared" si="18"/>
        <v>0</v>
      </c>
      <c r="BJ315" s="17" t="s">
        <v>88</v>
      </c>
      <c r="BK315" s="203">
        <f t="shared" si="19"/>
        <v>0</v>
      </c>
      <c r="BL315" s="17" t="s">
        <v>205</v>
      </c>
      <c r="BM315" s="202" t="s">
        <v>533</v>
      </c>
    </row>
    <row r="316" spans="1:65" s="2" customFormat="1" ht="33" customHeight="1">
      <c r="A316" s="34"/>
      <c r="B316" s="35"/>
      <c r="C316" s="191" t="s">
        <v>534</v>
      </c>
      <c r="D316" s="191" t="s">
        <v>166</v>
      </c>
      <c r="E316" s="192" t="s">
        <v>535</v>
      </c>
      <c r="F316" s="193" t="s">
        <v>536</v>
      </c>
      <c r="G316" s="194" t="s">
        <v>221</v>
      </c>
      <c r="H316" s="195">
        <v>250</v>
      </c>
      <c r="I316" s="196"/>
      <c r="J316" s="197">
        <f t="shared" si="10"/>
        <v>0</v>
      </c>
      <c r="K316" s="193" t="s">
        <v>1</v>
      </c>
      <c r="L316" s="39"/>
      <c r="M316" s="198" t="s">
        <v>1</v>
      </c>
      <c r="N316" s="199" t="s">
        <v>46</v>
      </c>
      <c r="O316" s="71"/>
      <c r="P316" s="200">
        <f t="shared" si="11"/>
        <v>0</v>
      </c>
      <c r="Q316" s="200">
        <v>0</v>
      </c>
      <c r="R316" s="200">
        <f t="shared" si="12"/>
        <v>0</v>
      </c>
      <c r="S316" s="200">
        <v>0</v>
      </c>
      <c r="T316" s="201">
        <f t="shared" si="13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205</v>
      </c>
      <c r="AT316" s="202" t="s">
        <v>166</v>
      </c>
      <c r="AU316" s="202" t="s">
        <v>90</v>
      </c>
      <c r="AY316" s="17" t="s">
        <v>163</v>
      </c>
      <c r="BE316" s="203">
        <f t="shared" si="14"/>
        <v>0</v>
      </c>
      <c r="BF316" s="203">
        <f t="shared" si="15"/>
        <v>0</v>
      </c>
      <c r="BG316" s="203">
        <f t="shared" si="16"/>
        <v>0</v>
      </c>
      <c r="BH316" s="203">
        <f t="shared" si="17"/>
        <v>0</v>
      </c>
      <c r="BI316" s="203">
        <f t="shared" si="18"/>
        <v>0</v>
      </c>
      <c r="BJ316" s="17" t="s">
        <v>88</v>
      </c>
      <c r="BK316" s="203">
        <f t="shared" si="19"/>
        <v>0</v>
      </c>
      <c r="BL316" s="17" t="s">
        <v>205</v>
      </c>
      <c r="BM316" s="202" t="s">
        <v>537</v>
      </c>
    </row>
    <row r="317" spans="1:65" s="2" customFormat="1" ht="24.2" customHeight="1">
      <c r="A317" s="34"/>
      <c r="B317" s="35"/>
      <c r="C317" s="191" t="s">
        <v>538</v>
      </c>
      <c r="D317" s="191" t="s">
        <v>166</v>
      </c>
      <c r="E317" s="192" t="s">
        <v>539</v>
      </c>
      <c r="F317" s="193" t="s">
        <v>540</v>
      </c>
      <c r="G317" s="194" t="s">
        <v>221</v>
      </c>
      <c r="H317" s="195">
        <v>250</v>
      </c>
      <c r="I317" s="196"/>
      <c r="J317" s="197">
        <f t="shared" si="10"/>
        <v>0</v>
      </c>
      <c r="K317" s="193" t="s">
        <v>1</v>
      </c>
      <c r="L317" s="39"/>
      <c r="M317" s="198" t="s">
        <v>1</v>
      </c>
      <c r="N317" s="199" t="s">
        <v>46</v>
      </c>
      <c r="O317" s="71"/>
      <c r="P317" s="200">
        <f t="shared" si="11"/>
        <v>0</v>
      </c>
      <c r="Q317" s="200">
        <v>0</v>
      </c>
      <c r="R317" s="200">
        <f t="shared" si="12"/>
        <v>0</v>
      </c>
      <c r="S317" s="200">
        <v>0</v>
      </c>
      <c r="T317" s="201">
        <f t="shared" si="13"/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205</v>
      </c>
      <c r="AT317" s="202" t="s">
        <v>166</v>
      </c>
      <c r="AU317" s="202" t="s">
        <v>90</v>
      </c>
      <c r="AY317" s="17" t="s">
        <v>163</v>
      </c>
      <c r="BE317" s="203">
        <f t="shared" si="14"/>
        <v>0</v>
      </c>
      <c r="BF317" s="203">
        <f t="shared" si="15"/>
        <v>0</v>
      </c>
      <c r="BG317" s="203">
        <f t="shared" si="16"/>
        <v>0</v>
      </c>
      <c r="BH317" s="203">
        <f t="shared" si="17"/>
        <v>0</v>
      </c>
      <c r="BI317" s="203">
        <f t="shared" si="18"/>
        <v>0</v>
      </c>
      <c r="BJ317" s="17" t="s">
        <v>88</v>
      </c>
      <c r="BK317" s="203">
        <f t="shared" si="19"/>
        <v>0</v>
      </c>
      <c r="BL317" s="17" t="s">
        <v>205</v>
      </c>
      <c r="BM317" s="202" t="s">
        <v>541</v>
      </c>
    </row>
    <row r="318" spans="1:65" s="2" customFormat="1" ht="44.25" customHeight="1">
      <c r="A318" s="34"/>
      <c r="B318" s="35"/>
      <c r="C318" s="191" t="s">
        <v>542</v>
      </c>
      <c r="D318" s="191" t="s">
        <v>166</v>
      </c>
      <c r="E318" s="192" t="s">
        <v>543</v>
      </c>
      <c r="F318" s="193" t="s">
        <v>544</v>
      </c>
      <c r="G318" s="194" t="s">
        <v>169</v>
      </c>
      <c r="H318" s="195">
        <v>2.111</v>
      </c>
      <c r="I318" s="196"/>
      <c r="J318" s="197">
        <f t="shared" si="10"/>
        <v>0</v>
      </c>
      <c r="K318" s="193" t="s">
        <v>170</v>
      </c>
      <c r="L318" s="39"/>
      <c r="M318" s="198" t="s">
        <v>1</v>
      </c>
      <c r="N318" s="199" t="s">
        <v>46</v>
      </c>
      <c r="O318" s="71"/>
      <c r="P318" s="200">
        <f t="shared" si="11"/>
        <v>0</v>
      </c>
      <c r="Q318" s="200">
        <v>0</v>
      </c>
      <c r="R318" s="200">
        <f t="shared" si="12"/>
        <v>0</v>
      </c>
      <c r="S318" s="200">
        <v>0</v>
      </c>
      <c r="T318" s="201">
        <f t="shared" si="13"/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2" t="s">
        <v>205</v>
      </c>
      <c r="AT318" s="202" t="s">
        <v>166</v>
      </c>
      <c r="AU318" s="202" t="s">
        <v>90</v>
      </c>
      <c r="AY318" s="17" t="s">
        <v>163</v>
      </c>
      <c r="BE318" s="203">
        <f t="shared" si="14"/>
        <v>0</v>
      </c>
      <c r="BF318" s="203">
        <f t="shared" si="15"/>
        <v>0</v>
      </c>
      <c r="BG318" s="203">
        <f t="shared" si="16"/>
        <v>0</v>
      </c>
      <c r="BH318" s="203">
        <f t="shared" si="17"/>
        <v>0</v>
      </c>
      <c r="BI318" s="203">
        <f t="shared" si="18"/>
        <v>0</v>
      </c>
      <c r="BJ318" s="17" t="s">
        <v>88</v>
      </c>
      <c r="BK318" s="203">
        <f t="shared" si="19"/>
        <v>0</v>
      </c>
      <c r="BL318" s="17" t="s">
        <v>205</v>
      </c>
      <c r="BM318" s="202" t="s">
        <v>545</v>
      </c>
    </row>
    <row r="319" spans="1:65" s="2" customFormat="1" ht="49.15" customHeight="1">
      <c r="A319" s="34"/>
      <c r="B319" s="35"/>
      <c r="C319" s="191" t="s">
        <v>546</v>
      </c>
      <c r="D319" s="191" t="s">
        <v>166</v>
      </c>
      <c r="E319" s="192" t="s">
        <v>547</v>
      </c>
      <c r="F319" s="193" t="s">
        <v>548</v>
      </c>
      <c r="G319" s="194" t="s">
        <v>169</v>
      </c>
      <c r="H319" s="195">
        <v>2.111</v>
      </c>
      <c r="I319" s="196"/>
      <c r="J319" s="197">
        <f t="shared" si="10"/>
        <v>0</v>
      </c>
      <c r="K319" s="193" t="s">
        <v>170</v>
      </c>
      <c r="L319" s="39"/>
      <c r="M319" s="198" t="s">
        <v>1</v>
      </c>
      <c r="N319" s="199" t="s">
        <v>46</v>
      </c>
      <c r="O319" s="71"/>
      <c r="P319" s="200">
        <f t="shared" si="11"/>
        <v>0</v>
      </c>
      <c r="Q319" s="200">
        <v>0</v>
      </c>
      <c r="R319" s="200">
        <f t="shared" si="12"/>
        <v>0</v>
      </c>
      <c r="S319" s="200">
        <v>0</v>
      </c>
      <c r="T319" s="201">
        <f t="shared" si="13"/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205</v>
      </c>
      <c r="AT319" s="202" t="s">
        <v>166</v>
      </c>
      <c r="AU319" s="202" t="s">
        <v>90</v>
      </c>
      <c r="AY319" s="17" t="s">
        <v>163</v>
      </c>
      <c r="BE319" s="203">
        <f t="shared" si="14"/>
        <v>0</v>
      </c>
      <c r="BF319" s="203">
        <f t="shared" si="15"/>
        <v>0</v>
      </c>
      <c r="BG319" s="203">
        <f t="shared" si="16"/>
        <v>0</v>
      </c>
      <c r="BH319" s="203">
        <f t="shared" si="17"/>
        <v>0</v>
      </c>
      <c r="BI319" s="203">
        <f t="shared" si="18"/>
        <v>0</v>
      </c>
      <c r="BJ319" s="17" t="s">
        <v>88</v>
      </c>
      <c r="BK319" s="203">
        <f t="shared" si="19"/>
        <v>0</v>
      </c>
      <c r="BL319" s="17" t="s">
        <v>205</v>
      </c>
      <c r="BM319" s="202" t="s">
        <v>549</v>
      </c>
    </row>
    <row r="320" spans="2:63" s="12" customFormat="1" ht="22.9" customHeight="1">
      <c r="B320" s="175"/>
      <c r="C320" s="176"/>
      <c r="D320" s="177" t="s">
        <v>80</v>
      </c>
      <c r="E320" s="189" t="s">
        <v>550</v>
      </c>
      <c r="F320" s="189" t="s">
        <v>551</v>
      </c>
      <c r="G320" s="176"/>
      <c r="H320" s="176"/>
      <c r="I320" s="179"/>
      <c r="J320" s="190">
        <f>BK320</f>
        <v>0</v>
      </c>
      <c r="K320" s="176"/>
      <c r="L320" s="181"/>
      <c r="M320" s="182"/>
      <c r="N320" s="183"/>
      <c r="O320" s="183"/>
      <c r="P320" s="184">
        <f>SUM(P321:P331)</f>
        <v>0</v>
      </c>
      <c r="Q320" s="183"/>
      <c r="R320" s="184">
        <f>SUM(R321:R331)</f>
        <v>0.1293658</v>
      </c>
      <c r="S320" s="183"/>
      <c r="T320" s="185">
        <f>SUM(T321:T331)</f>
        <v>0</v>
      </c>
      <c r="AR320" s="186" t="s">
        <v>90</v>
      </c>
      <c r="AT320" s="187" t="s">
        <v>80</v>
      </c>
      <c r="AU320" s="187" t="s">
        <v>88</v>
      </c>
      <c r="AY320" s="186" t="s">
        <v>163</v>
      </c>
      <c r="BK320" s="188">
        <f>SUM(BK321:BK331)</f>
        <v>0</v>
      </c>
    </row>
    <row r="321" spans="1:65" s="2" customFormat="1" ht="24.2" customHeight="1">
      <c r="A321" s="34"/>
      <c r="B321" s="35"/>
      <c r="C321" s="191" t="s">
        <v>552</v>
      </c>
      <c r="D321" s="191" t="s">
        <v>166</v>
      </c>
      <c r="E321" s="192" t="s">
        <v>553</v>
      </c>
      <c r="F321" s="193" t="s">
        <v>554</v>
      </c>
      <c r="G321" s="194" t="s">
        <v>204</v>
      </c>
      <c r="H321" s="195">
        <v>281.23</v>
      </c>
      <c r="I321" s="196"/>
      <c r="J321" s="197">
        <f>ROUND(I321*H321,2)</f>
        <v>0</v>
      </c>
      <c r="K321" s="193" t="s">
        <v>1</v>
      </c>
      <c r="L321" s="39"/>
      <c r="M321" s="198" t="s">
        <v>1</v>
      </c>
      <c r="N321" s="199" t="s">
        <v>46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205</v>
      </c>
      <c r="AT321" s="202" t="s">
        <v>166</v>
      </c>
      <c r="AU321" s="202" t="s">
        <v>90</v>
      </c>
      <c r="AY321" s="17" t="s">
        <v>163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88</v>
      </c>
      <c r="BK321" s="203">
        <f>ROUND(I321*H321,2)</f>
        <v>0</v>
      </c>
      <c r="BL321" s="17" t="s">
        <v>205</v>
      </c>
      <c r="BM321" s="202" t="s">
        <v>555</v>
      </c>
    </row>
    <row r="322" spans="1:65" s="2" customFormat="1" ht="33" customHeight="1">
      <c r="A322" s="34"/>
      <c r="B322" s="35"/>
      <c r="C322" s="191" t="s">
        <v>556</v>
      </c>
      <c r="D322" s="191" t="s">
        <v>166</v>
      </c>
      <c r="E322" s="192" t="s">
        <v>557</v>
      </c>
      <c r="F322" s="193" t="s">
        <v>558</v>
      </c>
      <c r="G322" s="194" t="s">
        <v>204</v>
      </c>
      <c r="H322" s="195">
        <v>281.23</v>
      </c>
      <c r="I322" s="196"/>
      <c r="J322" s="197">
        <f>ROUND(I322*H322,2)</f>
        <v>0</v>
      </c>
      <c r="K322" s="193" t="s">
        <v>170</v>
      </c>
      <c r="L322" s="39"/>
      <c r="M322" s="198" t="s">
        <v>1</v>
      </c>
      <c r="N322" s="199" t="s">
        <v>46</v>
      </c>
      <c r="O322" s="71"/>
      <c r="P322" s="200">
        <f>O322*H322</f>
        <v>0</v>
      </c>
      <c r="Q322" s="200">
        <v>0.0002</v>
      </c>
      <c r="R322" s="200">
        <f>Q322*H322</f>
        <v>0.056246000000000004</v>
      </c>
      <c r="S322" s="200">
        <v>0</v>
      </c>
      <c r="T322" s="20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2" t="s">
        <v>205</v>
      </c>
      <c r="AT322" s="202" t="s">
        <v>166</v>
      </c>
      <c r="AU322" s="202" t="s">
        <v>90</v>
      </c>
      <c r="AY322" s="17" t="s">
        <v>163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7" t="s">
        <v>88</v>
      </c>
      <c r="BK322" s="203">
        <f>ROUND(I322*H322,2)</f>
        <v>0</v>
      </c>
      <c r="BL322" s="17" t="s">
        <v>205</v>
      </c>
      <c r="BM322" s="202" t="s">
        <v>559</v>
      </c>
    </row>
    <row r="323" spans="1:65" s="2" customFormat="1" ht="37.9" customHeight="1">
      <c r="A323" s="34"/>
      <c r="B323" s="35"/>
      <c r="C323" s="191" t="s">
        <v>560</v>
      </c>
      <c r="D323" s="191" t="s">
        <v>166</v>
      </c>
      <c r="E323" s="192" t="s">
        <v>561</v>
      </c>
      <c r="F323" s="193" t="s">
        <v>562</v>
      </c>
      <c r="G323" s="194" t="s">
        <v>204</v>
      </c>
      <c r="H323" s="195">
        <v>281.23</v>
      </c>
      <c r="I323" s="196"/>
      <c r="J323" s="197">
        <f>ROUND(I323*H323,2)</f>
        <v>0</v>
      </c>
      <c r="K323" s="193" t="s">
        <v>170</v>
      </c>
      <c r="L323" s="39"/>
      <c r="M323" s="198" t="s">
        <v>1</v>
      </c>
      <c r="N323" s="199" t="s">
        <v>46</v>
      </c>
      <c r="O323" s="71"/>
      <c r="P323" s="200">
        <f>O323*H323</f>
        <v>0</v>
      </c>
      <c r="Q323" s="200">
        <v>0.00026</v>
      </c>
      <c r="R323" s="200">
        <f>Q323*H323</f>
        <v>0.0731198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205</v>
      </c>
      <c r="AT323" s="202" t="s">
        <v>166</v>
      </c>
      <c r="AU323" s="202" t="s">
        <v>90</v>
      </c>
      <c r="AY323" s="17" t="s">
        <v>163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88</v>
      </c>
      <c r="BK323" s="203">
        <f>ROUND(I323*H323,2)</f>
        <v>0</v>
      </c>
      <c r="BL323" s="17" t="s">
        <v>205</v>
      </c>
      <c r="BM323" s="202" t="s">
        <v>563</v>
      </c>
    </row>
    <row r="324" spans="2:51" s="14" customFormat="1" ht="11.25">
      <c r="B324" s="215"/>
      <c r="C324" s="216"/>
      <c r="D324" s="206" t="s">
        <v>191</v>
      </c>
      <c r="E324" s="217" t="s">
        <v>1</v>
      </c>
      <c r="F324" s="218" t="s">
        <v>564</v>
      </c>
      <c r="G324" s="216"/>
      <c r="H324" s="217" t="s">
        <v>1</v>
      </c>
      <c r="I324" s="219"/>
      <c r="J324" s="216"/>
      <c r="K324" s="216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191</v>
      </c>
      <c r="AU324" s="224" t="s">
        <v>90</v>
      </c>
      <c r="AV324" s="14" t="s">
        <v>88</v>
      </c>
      <c r="AW324" s="14" t="s">
        <v>35</v>
      </c>
      <c r="AX324" s="14" t="s">
        <v>81</v>
      </c>
      <c r="AY324" s="224" t="s">
        <v>163</v>
      </c>
    </row>
    <row r="325" spans="2:51" s="13" customFormat="1" ht="11.25">
      <c r="B325" s="204"/>
      <c r="C325" s="205"/>
      <c r="D325" s="206" t="s">
        <v>191</v>
      </c>
      <c r="E325" s="225" t="s">
        <v>1</v>
      </c>
      <c r="F325" s="207" t="s">
        <v>446</v>
      </c>
      <c r="G325" s="205"/>
      <c r="H325" s="208">
        <v>220.25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191</v>
      </c>
      <c r="AU325" s="214" t="s">
        <v>90</v>
      </c>
      <c r="AV325" s="13" t="s">
        <v>90</v>
      </c>
      <c r="AW325" s="13" t="s">
        <v>35</v>
      </c>
      <c r="AX325" s="13" t="s">
        <v>81</v>
      </c>
      <c r="AY325" s="214" t="s">
        <v>163</v>
      </c>
    </row>
    <row r="326" spans="2:51" s="14" customFormat="1" ht="11.25">
      <c r="B326" s="215"/>
      <c r="C326" s="216"/>
      <c r="D326" s="206" t="s">
        <v>191</v>
      </c>
      <c r="E326" s="217" t="s">
        <v>1</v>
      </c>
      <c r="F326" s="218" t="s">
        <v>565</v>
      </c>
      <c r="G326" s="216"/>
      <c r="H326" s="217" t="s">
        <v>1</v>
      </c>
      <c r="I326" s="219"/>
      <c r="J326" s="216"/>
      <c r="K326" s="216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191</v>
      </c>
      <c r="AU326" s="224" t="s">
        <v>90</v>
      </c>
      <c r="AV326" s="14" t="s">
        <v>88</v>
      </c>
      <c r="AW326" s="14" t="s">
        <v>35</v>
      </c>
      <c r="AX326" s="14" t="s">
        <v>81</v>
      </c>
      <c r="AY326" s="224" t="s">
        <v>163</v>
      </c>
    </row>
    <row r="327" spans="2:51" s="13" customFormat="1" ht="11.25">
      <c r="B327" s="204"/>
      <c r="C327" s="205"/>
      <c r="D327" s="206" t="s">
        <v>191</v>
      </c>
      <c r="E327" s="225" t="s">
        <v>1</v>
      </c>
      <c r="F327" s="207" t="s">
        <v>208</v>
      </c>
      <c r="G327" s="205"/>
      <c r="H327" s="208">
        <v>15.4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191</v>
      </c>
      <c r="AU327" s="214" t="s">
        <v>90</v>
      </c>
      <c r="AV327" s="13" t="s">
        <v>90</v>
      </c>
      <c r="AW327" s="13" t="s">
        <v>35</v>
      </c>
      <c r="AX327" s="13" t="s">
        <v>81</v>
      </c>
      <c r="AY327" s="214" t="s">
        <v>163</v>
      </c>
    </row>
    <row r="328" spans="2:51" s="13" customFormat="1" ht="11.25">
      <c r="B328" s="204"/>
      <c r="C328" s="205"/>
      <c r="D328" s="206" t="s">
        <v>191</v>
      </c>
      <c r="E328" s="225" t="s">
        <v>1</v>
      </c>
      <c r="F328" s="207" t="s">
        <v>566</v>
      </c>
      <c r="G328" s="205"/>
      <c r="H328" s="208">
        <v>2.12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191</v>
      </c>
      <c r="AU328" s="214" t="s">
        <v>90</v>
      </c>
      <c r="AV328" s="13" t="s">
        <v>90</v>
      </c>
      <c r="AW328" s="13" t="s">
        <v>35</v>
      </c>
      <c r="AX328" s="13" t="s">
        <v>81</v>
      </c>
      <c r="AY328" s="214" t="s">
        <v>163</v>
      </c>
    </row>
    <row r="329" spans="2:51" s="13" customFormat="1" ht="11.25">
      <c r="B329" s="204"/>
      <c r="C329" s="205"/>
      <c r="D329" s="206" t="s">
        <v>191</v>
      </c>
      <c r="E329" s="225" t="s">
        <v>1</v>
      </c>
      <c r="F329" s="207" t="s">
        <v>567</v>
      </c>
      <c r="G329" s="205"/>
      <c r="H329" s="208">
        <v>9.54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191</v>
      </c>
      <c r="AU329" s="214" t="s">
        <v>90</v>
      </c>
      <c r="AV329" s="13" t="s">
        <v>90</v>
      </c>
      <c r="AW329" s="13" t="s">
        <v>35</v>
      </c>
      <c r="AX329" s="13" t="s">
        <v>81</v>
      </c>
      <c r="AY329" s="214" t="s">
        <v>163</v>
      </c>
    </row>
    <row r="330" spans="2:51" s="13" customFormat="1" ht="11.25">
      <c r="B330" s="204"/>
      <c r="C330" s="205"/>
      <c r="D330" s="206" t="s">
        <v>191</v>
      </c>
      <c r="E330" s="225" t="s">
        <v>1</v>
      </c>
      <c r="F330" s="207" t="s">
        <v>568</v>
      </c>
      <c r="G330" s="205"/>
      <c r="H330" s="208">
        <v>33.92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191</v>
      </c>
      <c r="AU330" s="214" t="s">
        <v>90</v>
      </c>
      <c r="AV330" s="13" t="s">
        <v>90</v>
      </c>
      <c r="AW330" s="13" t="s">
        <v>35</v>
      </c>
      <c r="AX330" s="13" t="s">
        <v>81</v>
      </c>
      <c r="AY330" s="214" t="s">
        <v>163</v>
      </c>
    </row>
    <row r="331" spans="2:51" s="15" customFormat="1" ht="11.25">
      <c r="B331" s="226"/>
      <c r="C331" s="227"/>
      <c r="D331" s="206" t="s">
        <v>191</v>
      </c>
      <c r="E331" s="228" t="s">
        <v>1</v>
      </c>
      <c r="F331" s="229" t="s">
        <v>209</v>
      </c>
      <c r="G331" s="227"/>
      <c r="H331" s="230">
        <v>281.23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191</v>
      </c>
      <c r="AU331" s="236" t="s">
        <v>90</v>
      </c>
      <c r="AV331" s="15" t="s">
        <v>171</v>
      </c>
      <c r="AW331" s="15" t="s">
        <v>35</v>
      </c>
      <c r="AX331" s="15" t="s">
        <v>88</v>
      </c>
      <c r="AY331" s="236" t="s">
        <v>163</v>
      </c>
    </row>
    <row r="332" spans="2:63" s="12" customFormat="1" ht="25.9" customHeight="1">
      <c r="B332" s="175"/>
      <c r="C332" s="176"/>
      <c r="D332" s="177" t="s">
        <v>80</v>
      </c>
      <c r="E332" s="178" t="s">
        <v>225</v>
      </c>
      <c r="F332" s="178" t="s">
        <v>226</v>
      </c>
      <c r="G332" s="176"/>
      <c r="H332" s="176"/>
      <c r="I332" s="179"/>
      <c r="J332" s="180">
        <f>BK332</f>
        <v>0</v>
      </c>
      <c r="K332" s="176"/>
      <c r="L332" s="181"/>
      <c r="M332" s="182"/>
      <c r="N332" s="183"/>
      <c r="O332" s="183"/>
      <c r="P332" s="184">
        <f>P333</f>
        <v>0</v>
      </c>
      <c r="Q332" s="183"/>
      <c r="R332" s="184">
        <f>R333</f>
        <v>0</v>
      </c>
      <c r="S332" s="183"/>
      <c r="T332" s="185">
        <f>T333</f>
        <v>0</v>
      </c>
      <c r="AR332" s="186" t="s">
        <v>171</v>
      </c>
      <c r="AT332" s="187" t="s">
        <v>80</v>
      </c>
      <c r="AU332" s="187" t="s">
        <v>81</v>
      </c>
      <c r="AY332" s="186" t="s">
        <v>163</v>
      </c>
      <c r="BK332" s="188">
        <f>BK333</f>
        <v>0</v>
      </c>
    </row>
    <row r="333" spans="1:65" s="2" customFormat="1" ht="24.2" customHeight="1">
      <c r="A333" s="34"/>
      <c r="B333" s="35"/>
      <c r="C333" s="191" t="s">
        <v>569</v>
      </c>
      <c r="D333" s="191" t="s">
        <v>166</v>
      </c>
      <c r="E333" s="192" t="s">
        <v>570</v>
      </c>
      <c r="F333" s="193" t="s">
        <v>571</v>
      </c>
      <c r="G333" s="194" t="s">
        <v>230</v>
      </c>
      <c r="H333" s="195">
        <v>1</v>
      </c>
      <c r="I333" s="196"/>
      <c r="J333" s="197">
        <f>ROUND(I333*H333,2)</f>
        <v>0</v>
      </c>
      <c r="K333" s="193" t="s">
        <v>1</v>
      </c>
      <c r="L333" s="39"/>
      <c r="M333" s="237" t="s">
        <v>1</v>
      </c>
      <c r="N333" s="238" t="s">
        <v>46</v>
      </c>
      <c r="O333" s="239"/>
      <c r="P333" s="240">
        <f>O333*H333</f>
        <v>0</v>
      </c>
      <c r="Q333" s="240">
        <v>0</v>
      </c>
      <c r="R333" s="240">
        <f>Q333*H333</f>
        <v>0</v>
      </c>
      <c r="S333" s="240">
        <v>0</v>
      </c>
      <c r="T333" s="24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231</v>
      </c>
      <c r="AT333" s="202" t="s">
        <v>166</v>
      </c>
      <c r="AU333" s="202" t="s">
        <v>88</v>
      </c>
      <c r="AY333" s="17" t="s">
        <v>163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88</v>
      </c>
      <c r="BK333" s="203">
        <f>ROUND(I333*H333,2)</f>
        <v>0</v>
      </c>
      <c r="BL333" s="17" t="s">
        <v>231</v>
      </c>
      <c r="BM333" s="202" t="s">
        <v>572</v>
      </c>
    </row>
    <row r="334" spans="1:31" s="2" customFormat="1" ht="6.95" customHeight="1">
      <c r="A334" s="34"/>
      <c r="B334" s="54"/>
      <c r="C334" s="55"/>
      <c r="D334" s="55"/>
      <c r="E334" s="55"/>
      <c r="F334" s="55"/>
      <c r="G334" s="55"/>
      <c r="H334" s="55"/>
      <c r="I334" s="55"/>
      <c r="J334" s="55"/>
      <c r="K334" s="55"/>
      <c r="L334" s="39"/>
      <c r="M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</row>
  </sheetData>
  <sheetProtection algorithmName="SHA-512" hashValue="bDjLe7SNsC00mSJZok3iVr7EUZTYGzUXXtshbaM4/yy54VQzFfAwxroqWD9oMMlGeaFxUdC2fmnfMHMnu2jcRQ==" saltValue="2BlLUtOQH0l8xTyYJWorUjM++/fRFMrfpARdCbo/pX4Qhj1Ant6H3dK+KzenxevGw//jxMg58ism8z63um+uzg==" spinCount="100000" sheet="1" objects="1" scenarios="1" formatColumns="0" formatRows="0" autoFilter="0"/>
  <autoFilter ref="C131:K33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134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573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ROUND((SUM(BE128:BE157)),2)</f>
        <v>0</v>
      </c>
      <c r="G35" s="34"/>
      <c r="H35" s="34"/>
      <c r="I35" s="130">
        <v>0.21</v>
      </c>
      <c r="J35" s="129">
        <f>ROUND(((SUM(BE128:BE157))*I35),2)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ROUND((SUM(BF128:BF157)),2)</f>
        <v>0</v>
      </c>
      <c r="G36" s="34"/>
      <c r="H36" s="34"/>
      <c r="I36" s="130">
        <v>0.15</v>
      </c>
      <c r="J36" s="129">
        <f>ROUND(((SUM(BF128:BF157))*I36),2)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ROUND((SUM(BG128:BG157)),2)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ROUND((SUM(BH128:BH157)),2)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ROUND((SUM(BI128:BI157)),2)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134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01.3 - Elektroinstalace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574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575</v>
      </c>
      <c r="E101" s="161"/>
      <c r="F101" s="161"/>
      <c r="G101" s="161"/>
      <c r="H101" s="161"/>
      <c r="I101" s="161"/>
      <c r="J101" s="162">
        <f>J135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576</v>
      </c>
      <c r="E102" s="161"/>
      <c r="F102" s="161"/>
      <c r="G102" s="161"/>
      <c r="H102" s="161"/>
      <c r="I102" s="161"/>
      <c r="J102" s="162">
        <f>J137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577</v>
      </c>
      <c r="E103" s="161"/>
      <c r="F103" s="161"/>
      <c r="G103" s="161"/>
      <c r="H103" s="161"/>
      <c r="I103" s="161"/>
      <c r="J103" s="162">
        <f>J139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578</v>
      </c>
      <c r="E104" s="161"/>
      <c r="F104" s="161"/>
      <c r="G104" s="161"/>
      <c r="H104" s="161"/>
      <c r="I104" s="161"/>
      <c r="J104" s="162">
        <f>J146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579</v>
      </c>
      <c r="E105" s="161"/>
      <c r="F105" s="161"/>
      <c r="G105" s="161"/>
      <c r="H105" s="161"/>
      <c r="I105" s="161"/>
      <c r="J105" s="162">
        <f>J152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580</v>
      </c>
      <c r="E106" s="161"/>
      <c r="F106" s="161"/>
      <c r="G106" s="161"/>
      <c r="H106" s="161"/>
      <c r="I106" s="161"/>
      <c r="J106" s="162">
        <f>J155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148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6" t="str">
        <f>E7</f>
        <v>Rekonstrukce střech nad vstupní halou a studovnou</v>
      </c>
      <c r="F116" s="327"/>
      <c r="G116" s="327"/>
      <c r="H116" s="32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133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6" t="s">
        <v>134</v>
      </c>
      <c r="F118" s="328"/>
      <c r="G118" s="328"/>
      <c r="H118" s="32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135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9" t="str">
        <f>E11</f>
        <v>01.3 - Elektroinstalace</v>
      </c>
      <c r="F120" s="328"/>
      <c r="G120" s="328"/>
      <c r="H120" s="32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>Hněvotínksá, Olomouc</v>
      </c>
      <c r="G122" s="36"/>
      <c r="H122" s="36"/>
      <c r="I122" s="29" t="s">
        <v>22</v>
      </c>
      <c r="J122" s="66">
        <f>IF(J14="","",J14)</f>
        <v>44930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23</v>
      </c>
      <c r="D124" s="36"/>
      <c r="E124" s="36"/>
      <c r="F124" s="27" t="str">
        <f>E17</f>
        <v>Univerzita Palackého v Olomouci</v>
      </c>
      <c r="G124" s="36"/>
      <c r="H124" s="36"/>
      <c r="I124" s="29" t="s">
        <v>31</v>
      </c>
      <c r="J124" s="32" t="str">
        <f>E23</f>
        <v>Hexaplan International spol. s r.o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29</v>
      </c>
      <c r="D125" s="36"/>
      <c r="E125" s="36"/>
      <c r="F125" s="27" t="str">
        <f>IF(E20="","",E20)</f>
        <v>Vyplň údaj</v>
      </c>
      <c r="G125" s="36"/>
      <c r="H125" s="36"/>
      <c r="I125" s="29" t="s">
        <v>36</v>
      </c>
      <c r="J125" s="32" t="str">
        <f>E26</f>
        <v>STAGA stavební agentura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149</v>
      </c>
      <c r="D127" s="167" t="s">
        <v>66</v>
      </c>
      <c r="E127" s="167" t="s">
        <v>62</v>
      </c>
      <c r="F127" s="167" t="s">
        <v>63</v>
      </c>
      <c r="G127" s="167" t="s">
        <v>150</v>
      </c>
      <c r="H127" s="167" t="s">
        <v>151</v>
      </c>
      <c r="I127" s="167" t="s">
        <v>152</v>
      </c>
      <c r="J127" s="167" t="s">
        <v>139</v>
      </c>
      <c r="K127" s="168" t="s">
        <v>153</v>
      </c>
      <c r="L127" s="169"/>
      <c r="M127" s="75" t="s">
        <v>1</v>
      </c>
      <c r="N127" s="76" t="s">
        <v>45</v>
      </c>
      <c r="O127" s="76" t="s">
        <v>154</v>
      </c>
      <c r="P127" s="76" t="s">
        <v>155</v>
      </c>
      <c r="Q127" s="76" t="s">
        <v>156</v>
      </c>
      <c r="R127" s="76" t="s">
        <v>157</v>
      </c>
      <c r="S127" s="76" t="s">
        <v>158</v>
      </c>
      <c r="T127" s="77" t="s">
        <v>159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160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0</v>
      </c>
      <c r="S128" s="79"/>
      <c r="T128" s="173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80</v>
      </c>
      <c r="AU128" s="17" t="s">
        <v>141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80</v>
      </c>
      <c r="E129" s="178" t="s">
        <v>225</v>
      </c>
      <c r="F129" s="178" t="s">
        <v>226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P130+P135+P137+P139+P146+P152+P155</f>
        <v>0</v>
      </c>
      <c r="Q129" s="183"/>
      <c r="R129" s="184">
        <f>R130+R135+R137+R139+R146+R152+R155</f>
        <v>0</v>
      </c>
      <c r="S129" s="183"/>
      <c r="T129" s="185">
        <f>T130+T135+T137+T139+T146+T152+T155</f>
        <v>0</v>
      </c>
      <c r="AR129" s="186" t="s">
        <v>171</v>
      </c>
      <c r="AT129" s="187" t="s">
        <v>80</v>
      </c>
      <c r="AU129" s="187" t="s">
        <v>81</v>
      </c>
      <c r="AY129" s="186" t="s">
        <v>163</v>
      </c>
      <c r="BK129" s="188">
        <f>BK130+BK135+BK137+BK139+BK146+BK152+BK155</f>
        <v>0</v>
      </c>
    </row>
    <row r="130" spans="2:63" s="12" customFormat="1" ht="22.9" customHeight="1">
      <c r="B130" s="175"/>
      <c r="C130" s="176"/>
      <c r="D130" s="177" t="s">
        <v>80</v>
      </c>
      <c r="E130" s="189" t="s">
        <v>581</v>
      </c>
      <c r="F130" s="189" t="s">
        <v>582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SUM(P131:P134)</f>
        <v>0</v>
      </c>
      <c r="Q130" s="183"/>
      <c r="R130" s="184">
        <f>SUM(R131:R134)</f>
        <v>0</v>
      </c>
      <c r="S130" s="183"/>
      <c r="T130" s="185">
        <f>SUM(T131:T134)</f>
        <v>0</v>
      </c>
      <c r="AR130" s="186" t="s">
        <v>171</v>
      </c>
      <c r="AT130" s="187" t="s">
        <v>80</v>
      </c>
      <c r="AU130" s="187" t="s">
        <v>88</v>
      </c>
      <c r="AY130" s="186" t="s">
        <v>163</v>
      </c>
      <c r="BK130" s="188">
        <f>SUM(BK131:BK134)</f>
        <v>0</v>
      </c>
    </row>
    <row r="131" spans="1:65" s="2" customFormat="1" ht="21.75" customHeight="1">
      <c r="A131" s="34"/>
      <c r="B131" s="35"/>
      <c r="C131" s="191" t="s">
        <v>88</v>
      </c>
      <c r="D131" s="191" t="s">
        <v>166</v>
      </c>
      <c r="E131" s="192" t="s">
        <v>583</v>
      </c>
      <c r="F131" s="193" t="s">
        <v>584</v>
      </c>
      <c r="G131" s="194" t="s">
        <v>585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586</v>
      </c>
    </row>
    <row r="132" spans="1:65" s="2" customFormat="1" ht="16.5" customHeight="1">
      <c r="A132" s="34"/>
      <c r="B132" s="35"/>
      <c r="C132" s="191" t="s">
        <v>90</v>
      </c>
      <c r="D132" s="191" t="s">
        <v>166</v>
      </c>
      <c r="E132" s="192" t="s">
        <v>587</v>
      </c>
      <c r="F132" s="193" t="s">
        <v>588</v>
      </c>
      <c r="G132" s="194" t="s">
        <v>585</v>
      </c>
      <c r="H132" s="195">
        <v>9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231</v>
      </c>
      <c r="AT132" s="202" t="s">
        <v>166</v>
      </c>
      <c r="AU132" s="202" t="s">
        <v>90</v>
      </c>
      <c r="AY132" s="17" t="s">
        <v>163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231</v>
      </c>
      <c r="BM132" s="202" t="s">
        <v>589</v>
      </c>
    </row>
    <row r="133" spans="1:65" s="2" customFormat="1" ht="16.5" customHeight="1">
      <c r="A133" s="34"/>
      <c r="B133" s="35"/>
      <c r="C133" s="191" t="s">
        <v>176</v>
      </c>
      <c r="D133" s="191" t="s">
        <v>166</v>
      </c>
      <c r="E133" s="192" t="s">
        <v>590</v>
      </c>
      <c r="F133" s="193" t="s">
        <v>591</v>
      </c>
      <c r="G133" s="194" t="s">
        <v>400</v>
      </c>
      <c r="H133" s="195">
        <v>50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231</v>
      </c>
      <c r="BM133" s="202" t="s">
        <v>592</v>
      </c>
    </row>
    <row r="134" spans="1:65" s="2" customFormat="1" ht="16.5" customHeight="1">
      <c r="A134" s="34"/>
      <c r="B134" s="35"/>
      <c r="C134" s="191" t="s">
        <v>171</v>
      </c>
      <c r="D134" s="191" t="s">
        <v>166</v>
      </c>
      <c r="E134" s="192" t="s">
        <v>593</v>
      </c>
      <c r="F134" s="193" t="s">
        <v>594</v>
      </c>
      <c r="G134" s="194" t="s">
        <v>230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231</v>
      </c>
      <c r="BM134" s="202" t="s">
        <v>595</v>
      </c>
    </row>
    <row r="135" spans="2:63" s="12" customFormat="1" ht="22.9" customHeight="1">
      <c r="B135" s="175"/>
      <c r="C135" s="176"/>
      <c r="D135" s="177" t="s">
        <v>80</v>
      </c>
      <c r="E135" s="189" t="s">
        <v>596</v>
      </c>
      <c r="F135" s="189" t="s">
        <v>597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P136</f>
        <v>0</v>
      </c>
      <c r="Q135" s="183"/>
      <c r="R135" s="184">
        <f>R136</f>
        <v>0</v>
      </c>
      <c r="S135" s="183"/>
      <c r="T135" s="185">
        <f>T136</f>
        <v>0</v>
      </c>
      <c r="AR135" s="186" t="s">
        <v>171</v>
      </c>
      <c r="AT135" s="187" t="s">
        <v>80</v>
      </c>
      <c r="AU135" s="187" t="s">
        <v>88</v>
      </c>
      <c r="AY135" s="186" t="s">
        <v>163</v>
      </c>
      <c r="BK135" s="188">
        <f>BK136</f>
        <v>0</v>
      </c>
    </row>
    <row r="136" spans="1:65" s="2" customFormat="1" ht="24.2" customHeight="1">
      <c r="A136" s="34"/>
      <c r="B136" s="35"/>
      <c r="C136" s="191" t="s">
        <v>183</v>
      </c>
      <c r="D136" s="191" t="s">
        <v>166</v>
      </c>
      <c r="E136" s="192" t="s">
        <v>598</v>
      </c>
      <c r="F136" s="193" t="s">
        <v>599</v>
      </c>
      <c r="G136" s="194" t="s">
        <v>600</v>
      </c>
      <c r="H136" s="195">
        <v>6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601</v>
      </c>
    </row>
    <row r="137" spans="2:63" s="12" customFormat="1" ht="22.9" customHeight="1">
      <c r="B137" s="175"/>
      <c r="C137" s="176"/>
      <c r="D137" s="177" t="s">
        <v>80</v>
      </c>
      <c r="E137" s="189" t="s">
        <v>602</v>
      </c>
      <c r="F137" s="189" t="s">
        <v>603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</v>
      </c>
      <c r="AR137" s="186" t="s">
        <v>171</v>
      </c>
      <c r="AT137" s="187" t="s">
        <v>80</v>
      </c>
      <c r="AU137" s="187" t="s">
        <v>88</v>
      </c>
      <c r="AY137" s="186" t="s">
        <v>163</v>
      </c>
      <c r="BK137" s="188">
        <f>BK138</f>
        <v>0</v>
      </c>
    </row>
    <row r="138" spans="1:65" s="2" customFormat="1" ht="49.15" customHeight="1">
      <c r="A138" s="34"/>
      <c r="B138" s="35"/>
      <c r="C138" s="191" t="s">
        <v>187</v>
      </c>
      <c r="D138" s="191" t="s">
        <v>166</v>
      </c>
      <c r="E138" s="192" t="s">
        <v>604</v>
      </c>
      <c r="F138" s="193" t="s">
        <v>605</v>
      </c>
      <c r="G138" s="194" t="s">
        <v>585</v>
      </c>
      <c r="H138" s="195">
        <v>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231</v>
      </c>
      <c r="AT138" s="202" t="s">
        <v>166</v>
      </c>
      <c r="AU138" s="202" t="s">
        <v>90</v>
      </c>
      <c r="AY138" s="17" t="s">
        <v>163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231</v>
      </c>
      <c r="BM138" s="202" t="s">
        <v>606</v>
      </c>
    </row>
    <row r="139" spans="2:63" s="12" customFormat="1" ht="22.9" customHeight="1">
      <c r="B139" s="175"/>
      <c r="C139" s="176"/>
      <c r="D139" s="177" t="s">
        <v>80</v>
      </c>
      <c r="E139" s="189" t="s">
        <v>607</v>
      </c>
      <c r="F139" s="189" t="s">
        <v>608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SUM(P140:P145)</f>
        <v>0</v>
      </c>
      <c r="Q139" s="183"/>
      <c r="R139" s="184">
        <f>SUM(R140:R145)</f>
        <v>0</v>
      </c>
      <c r="S139" s="183"/>
      <c r="T139" s="185">
        <f>SUM(T140:T145)</f>
        <v>0</v>
      </c>
      <c r="AR139" s="186" t="s">
        <v>171</v>
      </c>
      <c r="AT139" s="187" t="s">
        <v>80</v>
      </c>
      <c r="AU139" s="187" t="s">
        <v>88</v>
      </c>
      <c r="AY139" s="186" t="s">
        <v>163</v>
      </c>
      <c r="BK139" s="188">
        <f>SUM(BK140:BK145)</f>
        <v>0</v>
      </c>
    </row>
    <row r="140" spans="1:65" s="2" customFormat="1" ht="16.5" customHeight="1">
      <c r="A140" s="34"/>
      <c r="B140" s="35"/>
      <c r="C140" s="191" t="s">
        <v>193</v>
      </c>
      <c r="D140" s="191" t="s">
        <v>166</v>
      </c>
      <c r="E140" s="192" t="s">
        <v>609</v>
      </c>
      <c r="F140" s="193" t="s">
        <v>610</v>
      </c>
      <c r="G140" s="194" t="s">
        <v>585</v>
      </c>
      <c r="H140" s="195">
        <v>1</v>
      </c>
      <c r="I140" s="196"/>
      <c r="J140" s="197">
        <f aca="true" t="shared" si="0" ref="J140:J145"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 aca="true" t="shared" si="1" ref="P140:P145">O140*H140</f>
        <v>0</v>
      </c>
      <c r="Q140" s="200">
        <v>0</v>
      </c>
      <c r="R140" s="200">
        <f aca="true" t="shared" si="2" ref="R140:R145">Q140*H140</f>
        <v>0</v>
      </c>
      <c r="S140" s="200">
        <v>0</v>
      </c>
      <c r="T140" s="201">
        <f aca="true" t="shared" si="3" ref="T140:T145"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231</v>
      </c>
      <c r="AT140" s="202" t="s">
        <v>166</v>
      </c>
      <c r="AU140" s="202" t="s">
        <v>90</v>
      </c>
      <c r="AY140" s="17" t="s">
        <v>163</v>
      </c>
      <c r="BE140" s="203">
        <f aca="true" t="shared" si="4" ref="BE140:BE145">IF(N140="základní",J140,0)</f>
        <v>0</v>
      </c>
      <c r="BF140" s="203">
        <f aca="true" t="shared" si="5" ref="BF140:BF145">IF(N140="snížená",J140,0)</f>
        <v>0</v>
      </c>
      <c r="BG140" s="203">
        <f aca="true" t="shared" si="6" ref="BG140:BG145">IF(N140="zákl. přenesená",J140,0)</f>
        <v>0</v>
      </c>
      <c r="BH140" s="203">
        <f aca="true" t="shared" si="7" ref="BH140:BH145">IF(N140="sníž. přenesená",J140,0)</f>
        <v>0</v>
      </c>
      <c r="BI140" s="203">
        <f aca="true" t="shared" si="8" ref="BI140:BI145">IF(N140="nulová",J140,0)</f>
        <v>0</v>
      </c>
      <c r="BJ140" s="17" t="s">
        <v>88</v>
      </c>
      <c r="BK140" s="203">
        <f aca="true" t="shared" si="9" ref="BK140:BK145">ROUND(I140*H140,2)</f>
        <v>0</v>
      </c>
      <c r="BL140" s="17" t="s">
        <v>231</v>
      </c>
      <c r="BM140" s="202" t="s">
        <v>611</v>
      </c>
    </row>
    <row r="141" spans="1:65" s="2" customFormat="1" ht="16.5" customHeight="1">
      <c r="A141" s="34"/>
      <c r="B141" s="35"/>
      <c r="C141" s="191" t="s">
        <v>201</v>
      </c>
      <c r="D141" s="191" t="s">
        <v>166</v>
      </c>
      <c r="E141" s="192" t="s">
        <v>612</v>
      </c>
      <c r="F141" s="193" t="s">
        <v>613</v>
      </c>
      <c r="G141" s="194" t="s">
        <v>600</v>
      </c>
      <c r="H141" s="195">
        <v>2</v>
      </c>
      <c r="I141" s="196"/>
      <c r="J141" s="197">
        <f t="shared" si="0"/>
        <v>0</v>
      </c>
      <c r="K141" s="193" t="s">
        <v>1</v>
      </c>
      <c r="L141" s="39"/>
      <c r="M141" s="198" t="s">
        <v>1</v>
      </c>
      <c r="N141" s="199" t="s">
        <v>46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231</v>
      </c>
      <c r="AT141" s="202" t="s">
        <v>166</v>
      </c>
      <c r="AU141" s="202" t="s">
        <v>90</v>
      </c>
      <c r="AY141" s="17" t="s">
        <v>163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88</v>
      </c>
      <c r="BK141" s="203">
        <f t="shared" si="9"/>
        <v>0</v>
      </c>
      <c r="BL141" s="17" t="s">
        <v>231</v>
      </c>
      <c r="BM141" s="202" t="s">
        <v>614</v>
      </c>
    </row>
    <row r="142" spans="1:65" s="2" customFormat="1" ht="33" customHeight="1">
      <c r="A142" s="34"/>
      <c r="B142" s="35"/>
      <c r="C142" s="191" t="s">
        <v>212</v>
      </c>
      <c r="D142" s="191" t="s">
        <v>166</v>
      </c>
      <c r="E142" s="192" t="s">
        <v>615</v>
      </c>
      <c r="F142" s="193" t="s">
        <v>616</v>
      </c>
      <c r="G142" s="194" t="s">
        <v>585</v>
      </c>
      <c r="H142" s="195">
        <v>1</v>
      </c>
      <c r="I142" s="196"/>
      <c r="J142" s="197">
        <f t="shared" si="0"/>
        <v>0</v>
      </c>
      <c r="K142" s="193" t="s">
        <v>1</v>
      </c>
      <c r="L142" s="39"/>
      <c r="M142" s="198" t="s">
        <v>1</v>
      </c>
      <c r="N142" s="199" t="s">
        <v>46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231</v>
      </c>
      <c r="AT142" s="202" t="s">
        <v>166</v>
      </c>
      <c r="AU142" s="202" t="s">
        <v>90</v>
      </c>
      <c r="AY142" s="17" t="s">
        <v>163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88</v>
      </c>
      <c r="BK142" s="203">
        <f t="shared" si="9"/>
        <v>0</v>
      </c>
      <c r="BL142" s="17" t="s">
        <v>231</v>
      </c>
      <c r="BM142" s="202" t="s">
        <v>617</v>
      </c>
    </row>
    <row r="143" spans="1:65" s="2" customFormat="1" ht="16.5" customHeight="1">
      <c r="A143" s="34"/>
      <c r="B143" s="35"/>
      <c r="C143" s="191" t="s">
        <v>218</v>
      </c>
      <c r="D143" s="191" t="s">
        <v>166</v>
      </c>
      <c r="E143" s="192" t="s">
        <v>618</v>
      </c>
      <c r="F143" s="193" t="s">
        <v>619</v>
      </c>
      <c r="G143" s="194" t="s">
        <v>585</v>
      </c>
      <c r="H143" s="195">
        <v>1</v>
      </c>
      <c r="I143" s="196"/>
      <c r="J143" s="197">
        <f t="shared" si="0"/>
        <v>0</v>
      </c>
      <c r="K143" s="193" t="s">
        <v>1</v>
      </c>
      <c r="L143" s="39"/>
      <c r="M143" s="198" t="s">
        <v>1</v>
      </c>
      <c r="N143" s="199" t="s">
        <v>46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231</v>
      </c>
      <c r="AT143" s="202" t="s">
        <v>166</v>
      </c>
      <c r="AU143" s="202" t="s">
        <v>90</v>
      </c>
      <c r="AY143" s="17" t="s">
        <v>163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88</v>
      </c>
      <c r="BK143" s="203">
        <f t="shared" si="9"/>
        <v>0</v>
      </c>
      <c r="BL143" s="17" t="s">
        <v>231</v>
      </c>
      <c r="BM143" s="202" t="s">
        <v>620</v>
      </c>
    </row>
    <row r="144" spans="1:65" s="2" customFormat="1" ht="24.2" customHeight="1">
      <c r="A144" s="34"/>
      <c r="B144" s="35"/>
      <c r="C144" s="191" t="s">
        <v>227</v>
      </c>
      <c r="D144" s="191" t="s">
        <v>166</v>
      </c>
      <c r="E144" s="192" t="s">
        <v>621</v>
      </c>
      <c r="F144" s="193" t="s">
        <v>622</v>
      </c>
      <c r="G144" s="194" t="s">
        <v>585</v>
      </c>
      <c r="H144" s="195">
        <v>10</v>
      </c>
      <c r="I144" s="196"/>
      <c r="J144" s="197">
        <f t="shared" si="0"/>
        <v>0</v>
      </c>
      <c r="K144" s="193" t="s">
        <v>1</v>
      </c>
      <c r="L144" s="39"/>
      <c r="M144" s="198" t="s">
        <v>1</v>
      </c>
      <c r="N144" s="199" t="s">
        <v>46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231</v>
      </c>
      <c r="AT144" s="202" t="s">
        <v>166</v>
      </c>
      <c r="AU144" s="202" t="s">
        <v>90</v>
      </c>
      <c r="AY144" s="17" t="s">
        <v>163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88</v>
      </c>
      <c r="BK144" s="203">
        <f t="shared" si="9"/>
        <v>0</v>
      </c>
      <c r="BL144" s="17" t="s">
        <v>231</v>
      </c>
      <c r="BM144" s="202" t="s">
        <v>623</v>
      </c>
    </row>
    <row r="145" spans="1:65" s="2" customFormat="1" ht="24.2" customHeight="1">
      <c r="A145" s="34"/>
      <c r="B145" s="35"/>
      <c r="C145" s="191" t="s">
        <v>296</v>
      </c>
      <c r="D145" s="191" t="s">
        <v>166</v>
      </c>
      <c r="E145" s="192" t="s">
        <v>624</v>
      </c>
      <c r="F145" s="193" t="s">
        <v>625</v>
      </c>
      <c r="G145" s="194" t="s">
        <v>585</v>
      </c>
      <c r="H145" s="195">
        <v>4</v>
      </c>
      <c r="I145" s="196"/>
      <c r="J145" s="197">
        <f t="shared" si="0"/>
        <v>0</v>
      </c>
      <c r="K145" s="193" t="s">
        <v>1</v>
      </c>
      <c r="L145" s="39"/>
      <c r="M145" s="198" t="s">
        <v>1</v>
      </c>
      <c r="N145" s="199" t="s">
        <v>46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231</v>
      </c>
      <c r="AT145" s="202" t="s">
        <v>166</v>
      </c>
      <c r="AU145" s="202" t="s">
        <v>90</v>
      </c>
      <c r="AY145" s="17" t="s">
        <v>163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88</v>
      </c>
      <c r="BK145" s="203">
        <f t="shared" si="9"/>
        <v>0</v>
      </c>
      <c r="BL145" s="17" t="s">
        <v>231</v>
      </c>
      <c r="BM145" s="202" t="s">
        <v>626</v>
      </c>
    </row>
    <row r="146" spans="2:63" s="12" customFormat="1" ht="22.9" customHeight="1">
      <c r="B146" s="175"/>
      <c r="C146" s="176"/>
      <c r="D146" s="177" t="s">
        <v>80</v>
      </c>
      <c r="E146" s="189" t="s">
        <v>627</v>
      </c>
      <c r="F146" s="189" t="s">
        <v>628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SUM(P147:P151)</f>
        <v>0</v>
      </c>
      <c r="Q146" s="183"/>
      <c r="R146" s="184">
        <f>SUM(R147:R151)</f>
        <v>0</v>
      </c>
      <c r="S146" s="183"/>
      <c r="T146" s="185">
        <f>SUM(T147:T151)</f>
        <v>0</v>
      </c>
      <c r="AR146" s="186" t="s">
        <v>171</v>
      </c>
      <c r="AT146" s="187" t="s">
        <v>80</v>
      </c>
      <c r="AU146" s="187" t="s">
        <v>88</v>
      </c>
      <c r="AY146" s="186" t="s">
        <v>163</v>
      </c>
      <c r="BK146" s="188">
        <f>SUM(BK147:BK151)</f>
        <v>0</v>
      </c>
    </row>
    <row r="147" spans="1:65" s="2" customFormat="1" ht="21.75" customHeight="1">
      <c r="A147" s="34"/>
      <c r="B147" s="35"/>
      <c r="C147" s="191" t="s">
        <v>301</v>
      </c>
      <c r="D147" s="191" t="s">
        <v>166</v>
      </c>
      <c r="E147" s="192" t="s">
        <v>629</v>
      </c>
      <c r="F147" s="193" t="s">
        <v>630</v>
      </c>
      <c r="G147" s="194" t="s">
        <v>400</v>
      </c>
      <c r="H147" s="195">
        <v>30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231</v>
      </c>
      <c r="AT147" s="202" t="s">
        <v>166</v>
      </c>
      <c r="AU147" s="202" t="s">
        <v>90</v>
      </c>
      <c r="AY147" s="17" t="s">
        <v>163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231</v>
      </c>
      <c r="BM147" s="202" t="s">
        <v>631</v>
      </c>
    </row>
    <row r="148" spans="1:65" s="2" customFormat="1" ht="49.15" customHeight="1">
      <c r="A148" s="34"/>
      <c r="B148" s="35"/>
      <c r="C148" s="191" t="s">
        <v>306</v>
      </c>
      <c r="D148" s="191" t="s">
        <v>166</v>
      </c>
      <c r="E148" s="192" t="s">
        <v>632</v>
      </c>
      <c r="F148" s="193" t="s">
        <v>633</v>
      </c>
      <c r="G148" s="194" t="s">
        <v>400</v>
      </c>
      <c r="H148" s="195">
        <v>48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46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231</v>
      </c>
      <c r="AT148" s="202" t="s">
        <v>166</v>
      </c>
      <c r="AU148" s="202" t="s">
        <v>90</v>
      </c>
      <c r="AY148" s="17" t="s">
        <v>163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88</v>
      </c>
      <c r="BK148" s="203">
        <f>ROUND(I148*H148,2)</f>
        <v>0</v>
      </c>
      <c r="BL148" s="17" t="s">
        <v>231</v>
      </c>
      <c r="BM148" s="202" t="s">
        <v>634</v>
      </c>
    </row>
    <row r="149" spans="1:65" s="2" customFormat="1" ht="16.5" customHeight="1">
      <c r="A149" s="34"/>
      <c r="B149" s="35"/>
      <c r="C149" s="191" t="s">
        <v>8</v>
      </c>
      <c r="D149" s="191" t="s">
        <v>166</v>
      </c>
      <c r="E149" s="192" t="s">
        <v>635</v>
      </c>
      <c r="F149" s="193" t="s">
        <v>636</v>
      </c>
      <c r="G149" s="194" t="s">
        <v>400</v>
      </c>
      <c r="H149" s="195">
        <v>10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46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231</v>
      </c>
      <c r="AT149" s="202" t="s">
        <v>166</v>
      </c>
      <c r="AU149" s="202" t="s">
        <v>90</v>
      </c>
      <c r="AY149" s="17" t="s">
        <v>163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231</v>
      </c>
      <c r="BM149" s="202" t="s">
        <v>637</v>
      </c>
    </row>
    <row r="150" spans="1:65" s="2" customFormat="1" ht="37.9" customHeight="1">
      <c r="A150" s="34"/>
      <c r="B150" s="35"/>
      <c r="C150" s="191" t="s">
        <v>205</v>
      </c>
      <c r="D150" s="191" t="s">
        <v>166</v>
      </c>
      <c r="E150" s="192" t="s">
        <v>638</v>
      </c>
      <c r="F150" s="193" t="s">
        <v>639</v>
      </c>
      <c r="G150" s="194" t="s">
        <v>585</v>
      </c>
      <c r="H150" s="195">
        <v>1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46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231</v>
      </c>
      <c r="AT150" s="202" t="s">
        <v>166</v>
      </c>
      <c r="AU150" s="202" t="s">
        <v>90</v>
      </c>
      <c r="AY150" s="17" t="s">
        <v>163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88</v>
      </c>
      <c r="BK150" s="203">
        <f>ROUND(I150*H150,2)</f>
        <v>0</v>
      </c>
      <c r="BL150" s="17" t="s">
        <v>231</v>
      </c>
      <c r="BM150" s="202" t="s">
        <v>640</v>
      </c>
    </row>
    <row r="151" spans="1:65" s="2" customFormat="1" ht="24.2" customHeight="1">
      <c r="A151" s="34"/>
      <c r="B151" s="35"/>
      <c r="C151" s="191" t="s">
        <v>315</v>
      </c>
      <c r="D151" s="191" t="s">
        <v>166</v>
      </c>
      <c r="E151" s="192" t="s">
        <v>641</v>
      </c>
      <c r="F151" s="193" t="s">
        <v>642</v>
      </c>
      <c r="G151" s="194" t="s">
        <v>585</v>
      </c>
      <c r="H151" s="195">
        <v>2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231</v>
      </c>
      <c r="AT151" s="202" t="s">
        <v>166</v>
      </c>
      <c r="AU151" s="202" t="s">
        <v>90</v>
      </c>
      <c r="AY151" s="17" t="s">
        <v>163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88</v>
      </c>
      <c r="BK151" s="203">
        <f>ROUND(I151*H151,2)</f>
        <v>0</v>
      </c>
      <c r="BL151" s="17" t="s">
        <v>231</v>
      </c>
      <c r="BM151" s="202" t="s">
        <v>643</v>
      </c>
    </row>
    <row r="152" spans="2:63" s="12" customFormat="1" ht="22.9" customHeight="1">
      <c r="B152" s="175"/>
      <c r="C152" s="176"/>
      <c r="D152" s="177" t="s">
        <v>80</v>
      </c>
      <c r="E152" s="189" t="s">
        <v>644</v>
      </c>
      <c r="F152" s="189" t="s">
        <v>645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SUM(P153:P154)</f>
        <v>0</v>
      </c>
      <c r="Q152" s="183"/>
      <c r="R152" s="184">
        <f>SUM(R153:R154)</f>
        <v>0</v>
      </c>
      <c r="S152" s="183"/>
      <c r="T152" s="185">
        <f>SUM(T153:T154)</f>
        <v>0</v>
      </c>
      <c r="AR152" s="186" t="s">
        <v>171</v>
      </c>
      <c r="AT152" s="187" t="s">
        <v>80</v>
      </c>
      <c r="AU152" s="187" t="s">
        <v>88</v>
      </c>
      <c r="AY152" s="186" t="s">
        <v>163</v>
      </c>
      <c r="BK152" s="188">
        <f>SUM(BK153:BK154)</f>
        <v>0</v>
      </c>
    </row>
    <row r="153" spans="1:65" s="2" customFormat="1" ht="24.2" customHeight="1">
      <c r="A153" s="34"/>
      <c r="B153" s="35"/>
      <c r="C153" s="191" t="s">
        <v>319</v>
      </c>
      <c r="D153" s="191" t="s">
        <v>166</v>
      </c>
      <c r="E153" s="192" t="s">
        <v>646</v>
      </c>
      <c r="F153" s="193" t="s">
        <v>647</v>
      </c>
      <c r="G153" s="194" t="s">
        <v>400</v>
      </c>
      <c r="H153" s="195">
        <v>10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46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231</v>
      </c>
      <c r="AT153" s="202" t="s">
        <v>166</v>
      </c>
      <c r="AU153" s="202" t="s">
        <v>90</v>
      </c>
      <c r="AY153" s="17" t="s">
        <v>163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231</v>
      </c>
      <c r="BM153" s="202" t="s">
        <v>648</v>
      </c>
    </row>
    <row r="154" spans="1:65" s="2" customFormat="1" ht="16.5" customHeight="1">
      <c r="A154" s="34"/>
      <c r="B154" s="35"/>
      <c r="C154" s="191" t="s">
        <v>324</v>
      </c>
      <c r="D154" s="191" t="s">
        <v>166</v>
      </c>
      <c r="E154" s="192" t="s">
        <v>649</v>
      </c>
      <c r="F154" s="193" t="s">
        <v>650</v>
      </c>
      <c r="G154" s="194" t="s">
        <v>204</v>
      </c>
      <c r="H154" s="195">
        <v>0.3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46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231</v>
      </c>
      <c r="AT154" s="202" t="s">
        <v>166</v>
      </c>
      <c r="AU154" s="202" t="s">
        <v>90</v>
      </c>
      <c r="AY154" s="17" t="s">
        <v>163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88</v>
      </c>
      <c r="BK154" s="203">
        <f>ROUND(I154*H154,2)</f>
        <v>0</v>
      </c>
      <c r="BL154" s="17" t="s">
        <v>231</v>
      </c>
      <c r="BM154" s="202" t="s">
        <v>651</v>
      </c>
    </row>
    <row r="155" spans="2:63" s="12" customFormat="1" ht="22.9" customHeight="1">
      <c r="B155" s="175"/>
      <c r="C155" s="176"/>
      <c r="D155" s="177" t="s">
        <v>80</v>
      </c>
      <c r="E155" s="189" t="s">
        <v>652</v>
      </c>
      <c r="F155" s="189" t="s">
        <v>653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SUM(P156:P157)</f>
        <v>0</v>
      </c>
      <c r="Q155" s="183"/>
      <c r="R155" s="184">
        <f>SUM(R156:R157)</f>
        <v>0</v>
      </c>
      <c r="S155" s="183"/>
      <c r="T155" s="185">
        <f>SUM(T156:T157)</f>
        <v>0</v>
      </c>
      <c r="AR155" s="186" t="s">
        <v>171</v>
      </c>
      <c r="AT155" s="187" t="s">
        <v>80</v>
      </c>
      <c r="AU155" s="187" t="s">
        <v>88</v>
      </c>
      <c r="AY155" s="186" t="s">
        <v>163</v>
      </c>
      <c r="BK155" s="188">
        <f>SUM(BK156:BK157)</f>
        <v>0</v>
      </c>
    </row>
    <row r="156" spans="1:65" s="2" customFormat="1" ht="24.2" customHeight="1">
      <c r="A156" s="34"/>
      <c r="B156" s="35"/>
      <c r="C156" s="191" t="s">
        <v>328</v>
      </c>
      <c r="D156" s="191" t="s">
        <v>166</v>
      </c>
      <c r="E156" s="192" t="s">
        <v>654</v>
      </c>
      <c r="F156" s="193" t="s">
        <v>655</v>
      </c>
      <c r="G156" s="194" t="s">
        <v>600</v>
      </c>
      <c r="H156" s="195">
        <v>4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46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231</v>
      </c>
      <c r="AT156" s="202" t="s">
        <v>166</v>
      </c>
      <c r="AU156" s="202" t="s">
        <v>90</v>
      </c>
      <c r="AY156" s="17" t="s">
        <v>163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88</v>
      </c>
      <c r="BK156" s="203">
        <f>ROUND(I156*H156,2)</f>
        <v>0</v>
      </c>
      <c r="BL156" s="17" t="s">
        <v>231</v>
      </c>
      <c r="BM156" s="202" t="s">
        <v>656</v>
      </c>
    </row>
    <row r="157" spans="1:65" s="2" customFormat="1" ht="21.75" customHeight="1">
      <c r="A157" s="34"/>
      <c r="B157" s="35"/>
      <c r="C157" s="191" t="s">
        <v>7</v>
      </c>
      <c r="D157" s="191" t="s">
        <v>166</v>
      </c>
      <c r="E157" s="192" t="s">
        <v>657</v>
      </c>
      <c r="F157" s="193" t="s">
        <v>658</v>
      </c>
      <c r="G157" s="194" t="s">
        <v>600</v>
      </c>
      <c r="H157" s="195">
        <v>4</v>
      </c>
      <c r="I157" s="196"/>
      <c r="J157" s="197">
        <f>ROUND(I157*H157,2)</f>
        <v>0</v>
      </c>
      <c r="K157" s="193" t="s">
        <v>1</v>
      </c>
      <c r="L157" s="39"/>
      <c r="M157" s="237" t="s">
        <v>1</v>
      </c>
      <c r="N157" s="238" t="s">
        <v>46</v>
      </c>
      <c r="O157" s="239"/>
      <c r="P157" s="240">
        <f>O157*H157</f>
        <v>0</v>
      </c>
      <c r="Q157" s="240">
        <v>0</v>
      </c>
      <c r="R157" s="240">
        <f>Q157*H157</f>
        <v>0</v>
      </c>
      <c r="S157" s="240">
        <v>0</v>
      </c>
      <c r="T157" s="24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231</v>
      </c>
      <c r="AT157" s="202" t="s">
        <v>166</v>
      </c>
      <c r="AU157" s="202" t="s">
        <v>90</v>
      </c>
      <c r="AY157" s="17" t="s">
        <v>163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88</v>
      </c>
      <c r="BK157" s="203">
        <f>ROUND(I157*H157,2)</f>
        <v>0</v>
      </c>
      <c r="BL157" s="17" t="s">
        <v>231</v>
      </c>
      <c r="BM157" s="202" t="s">
        <v>659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EDYNR2WEkZ9jik8s+ALW5OIfPU6IZCpKwFHXy5uoKk5RcFL2NqNfOrl5PIuXKUEYmHsL45jl9W79rbrQgUwKnA==" saltValue="tz46C5bceT+2jpVw5PxxSjYsc4stNBrGwIZOOvekiGJCzwGWNwhivF+znY8H+uQNTJfXeMyGkHKtpCqPJxaltw==" spinCount="100000" sheet="1" objects="1" scenarios="1" formatColumns="0" formatRows="0" autoFilter="0"/>
  <autoFilter ref="C127:K15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660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661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ROUND((SUM(BE126:BE149)),2)</f>
        <v>0</v>
      </c>
      <c r="G35" s="34"/>
      <c r="H35" s="34"/>
      <c r="I35" s="130">
        <v>0.21</v>
      </c>
      <c r="J35" s="129">
        <f>ROUND(((SUM(BE126:BE149))*I35),2)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ROUND((SUM(BF126:BF149)),2)</f>
        <v>0</v>
      </c>
      <c r="G36" s="34"/>
      <c r="H36" s="34"/>
      <c r="I36" s="130">
        <v>0.15</v>
      </c>
      <c r="J36" s="129">
        <f>ROUND(((SUM(BF126:BF149))*I36),2)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ROUND((SUM(BG126:BG149)),2)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ROUND((SUM(BH126:BH149)),2)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ROUND((SUM(BI126:BI149)),2)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660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02.1 - Bourané konstrukce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142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143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144</v>
      </c>
      <c r="E101" s="156"/>
      <c r="F101" s="156"/>
      <c r="G101" s="156"/>
      <c r="H101" s="156"/>
      <c r="I101" s="156"/>
      <c r="J101" s="157">
        <f>J137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145</v>
      </c>
      <c r="E102" s="161"/>
      <c r="F102" s="161"/>
      <c r="G102" s="161"/>
      <c r="H102" s="161"/>
      <c r="I102" s="161"/>
      <c r="J102" s="162">
        <f>J138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146</v>
      </c>
      <c r="E103" s="161"/>
      <c r="F103" s="161"/>
      <c r="G103" s="161"/>
      <c r="H103" s="161"/>
      <c r="I103" s="161"/>
      <c r="J103" s="162">
        <f>J143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147</v>
      </c>
      <c r="E104" s="156"/>
      <c r="F104" s="156"/>
      <c r="G104" s="156"/>
      <c r="H104" s="156"/>
      <c r="I104" s="156"/>
      <c r="J104" s="157">
        <f>J148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148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6" t="str">
        <f>E7</f>
        <v>Rekonstrukce střech nad vstupní halou a studovnou</v>
      </c>
      <c r="F114" s="327"/>
      <c r="G114" s="327"/>
      <c r="H114" s="32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133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26" t="s">
        <v>660</v>
      </c>
      <c r="F116" s="328"/>
      <c r="G116" s="328"/>
      <c r="H116" s="328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135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9" t="str">
        <f>E11</f>
        <v>02.1 - Bourané konstrukce</v>
      </c>
      <c r="F118" s="328"/>
      <c r="G118" s="328"/>
      <c r="H118" s="32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>Hněvotínksá, Olomouc</v>
      </c>
      <c r="G120" s="36"/>
      <c r="H120" s="36"/>
      <c r="I120" s="29" t="s">
        <v>22</v>
      </c>
      <c r="J120" s="66">
        <f>IF(J14="","",J14)</f>
        <v>44930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23</v>
      </c>
      <c r="D122" s="36"/>
      <c r="E122" s="36"/>
      <c r="F122" s="27" t="str">
        <f>E17</f>
        <v>Univerzita Palackého v Olomouci</v>
      </c>
      <c r="G122" s="36"/>
      <c r="H122" s="36"/>
      <c r="I122" s="29" t="s">
        <v>31</v>
      </c>
      <c r="J122" s="32" t="str">
        <f>E23</f>
        <v>Hexaplan International spol. s r.o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29</v>
      </c>
      <c r="D123" s="36"/>
      <c r="E123" s="36"/>
      <c r="F123" s="27" t="str">
        <f>IF(E20="","",E20)</f>
        <v>Vyplň údaj</v>
      </c>
      <c r="G123" s="36"/>
      <c r="H123" s="36"/>
      <c r="I123" s="29" t="s">
        <v>36</v>
      </c>
      <c r="J123" s="32" t="str">
        <f>E26</f>
        <v>STAGA stavební agentura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149</v>
      </c>
      <c r="D125" s="167" t="s">
        <v>66</v>
      </c>
      <c r="E125" s="167" t="s">
        <v>62</v>
      </c>
      <c r="F125" s="167" t="s">
        <v>63</v>
      </c>
      <c r="G125" s="167" t="s">
        <v>150</v>
      </c>
      <c r="H125" s="167" t="s">
        <v>151</v>
      </c>
      <c r="I125" s="167" t="s">
        <v>152</v>
      </c>
      <c r="J125" s="167" t="s">
        <v>139</v>
      </c>
      <c r="K125" s="168" t="s">
        <v>153</v>
      </c>
      <c r="L125" s="169"/>
      <c r="M125" s="75" t="s">
        <v>1</v>
      </c>
      <c r="N125" s="76" t="s">
        <v>45</v>
      </c>
      <c r="O125" s="76" t="s">
        <v>154</v>
      </c>
      <c r="P125" s="76" t="s">
        <v>155</v>
      </c>
      <c r="Q125" s="76" t="s">
        <v>156</v>
      </c>
      <c r="R125" s="76" t="s">
        <v>157</v>
      </c>
      <c r="S125" s="76" t="s">
        <v>158</v>
      </c>
      <c r="T125" s="77" t="s">
        <v>159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160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P127+P137+P148</f>
        <v>0</v>
      </c>
      <c r="Q126" s="79"/>
      <c r="R126" s="172">
        <f>R127+R137+R148</f>
        <v>0</v>
      </c>
      <c r="S126" s="79"/>
      <c r="T126" s="173">
        <f>T127+T137+T148</f>
        <v>4.4434185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141</v>
      </c>
      <c r="BK126" s="174">
        <f>BK127+BK137+BK148</f>
        <v>0</v>
      </c>
    </row>
    <row r="127" spans="2:63" s="12" customFormat="1" ht="25.9" customHeight="1">
      <c r="B127" s="175"/>
      <c r="C127" s="176"/>
      <c r="D127" s="177" t="s">
        <v>80</v>
      </c>
      <c r="E127" s="178" t="s">
        <v>161</v>
      </c>
      <c r="F127" s="178" t="s">
        <v>162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</f>
        <v>0</v>
      </c>
      <c r="Q127" s="183"/>
      <c r="R127" s="184">
        <f>R128</f>
        <v>0</v>
      </c>
      <c r="S127" s="183"/>
      <c r="T127" s="185">
        <f>T128</f>
        <v>0</v>
      </c>
      <c r="AR127" s="186" t="s">
        <v>88</v>
      </c>
      <c r="AT127" s="187" t="s">
        <v>80</v>
      </c>
      <c r="AU127" s="187" t="s">
        <v>81</v>
      </c>
      <c r="AY127" s="186" t="s">
        <v>163</v>
      </c>
      <c r="BK127" s="188">
        <f>BK128</f>
        <v>0</v>
      </c>
    </row>
    <row r="128" spans="2:63" s="12" customFormat="1" ht="22.9" customHeight="1">
      <c r="B128" s="175"/>
      <c r="C128" s="176"/>
      <c r="D128" s="177" t="s">
        <v>80</v>
      </c>
      <c r="E128" s="189" t="s">
        <v>164</v>
      </c>
      <c r="F128" s="189" t="s">
        <v>165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SUM(P129:P136)</f>
        <v>0</v>
      </c>
      <c r="Q128" s="183"/>
      <c r="R128" s="184">
        <f>SUM(R129:R136)</f>
        <v>0</v>
      </c>
      <c r="S128" s="183"/>
      <c r="T128" s="185">
        <f>SUM(T129:T136)</f>
        <v>0</v>
      </c>
      <c r="AR128" s="186" t="s">
        <v>88</v>
      </c>
      <c r="AT128" s="187" t="s">
        <v>80</v>
      </c>
      <c r="AU128" s="187" t="s">
        <v>88</v>
      </c>
      <c r="AY128" s="186" t="s">
        <v>163</v>
      </c>
      <c r="BK128" s="188">
        <f>SUM(BK129:BK136)</f>
        <v>0</v>
      </c>
    </row>
    <row r="129" spans="1:65" s="2" customFormat="1" ht="24.2" customHeight="1">
      <c r="A129" s="34"/>
      <c r="B129" s="35"/>
      <c r="C129" s="191" t="s">
        <v>88</v>
      </c>
      <c r="D129" s="191" t="s">
        <v>166</v>
      </c>
      <c r="E129" s="192" t="s">
        <v>173</v>
      </c>
      <c r="F129" s="193" t="s">
        <v>174</v>
      </c>
      <c r="G129" s="194" t="s">
        <v>169</v>
      </c>
      <c r="H129" s="195">
        <v>4.443</v>
      </c>
      <c r="I129" s="196"/>
      <c r="J129" s="197">
        <f aca="true" t="shared" si="0" ref="J129:J134">ROUND(I129*H129,2)</f>
        <v>0</v>
      </c>
      <c r="K129" s="193" t="s">
        <v>170</v>
      </c>
      <c r="L129" s="39"/>
      <c r="M129" s="198" t="s">
        <v>1</v>
      </c>
      <c r="N129" s="199" t="s">
        <v>46</v>
      </c>
      <c r="O129" s="71"/>
      <c r="P129" s="200">
        <f aca="true" t="shared" si="1" ref="P129:P134">O129*H129</f>
        <v>0</v>
      </c>
      <c r="Q129" s="200">
        <v>0</v>
      </c>
      <c r="R129" s="200">
        <f aca="true" t="shared" si="2" ref="R129:R134">Q129*H129</f>
        <v>0</v>
      </c>
      <c r="S129" s="200">
        <v>0</v>
      </c>
      <c r="T129" s="201">
        <f aca="true" t="shared" si="3" ref="T129:T134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171</v>
      </c>
      <c r="AT129" s="202" t="s">
        <v>166</v>
      </c>
      <c r="AU129" s="202" t="s">
        <v>90</v>
      </c>
      <c r="AY129" s="17" t="s">
        <v>163</v>
      </c>
      <c r="BE129" s="203">
        <f aca="true" t="shared" si="4" ref="BE129:BE134">IF(N129="základní",J129,0)</f>
        <v>0</v>
      </c>
      <c r="BF129" s="203">
        <f aca="true" t="shared" si="5" ref="BF129:BF134">IF(N129="snížená",J129,0)</f>
        <v>0</v>
      </c>
      <c r="BG129" s="203">
        <f aca="true" t="shared" si="6" ref="BG129:BG134">IF(N129="zákl. přenesená",J129,0)</f>
        <v>0</v>
      </c>
      <c r="BH129" s="203">
        <f aca="true" t="shared" si="7" ref="BH129:BH134">IF(N129="sníž. přenesená",J129,0)</f>
        <v>0</v>
      </c>
      <c r="BI129" s="203">
        <f aca="true" t="shared" si="8" ref="BI129:BI134">IF(N129="nulová",J129,0)</f>
        <v>0</v>
      </c>
      <c r="BJ129" s="17" t="s">
        <v>88</v>
      </c>
      <c r="BK129" s="203">
        <f aca="true" t="shared" si="9" ref="BK129:BK134">ROUND(I129*H129,2)</f>
        <v>0</v>
      </c>
      <c r="BL129" s="17" t="s">
        <v>171</v>
      </c>
      <c r="BM129" s="202" t="s">
        <v>662</v>
      </c>
    </row>
    <row r="130" spans="1:65" s="2" customFormat="1" ht="21.75" customHeight="1">
      <c r="A130" s="34"/>
      <c r="B130" s="35"/>
      <c r="C130" s="191" t="s">
        <v>90</v>
      </c>
      <c r="D130" s="191" t="s">
        <v>166</v>
      </c>
      <c r="E130" s="192" t="s">
        <v>167</v>
      </c>
      <c r="F130" s="193" t="s">
        <v>168</v>
      </c>
      <c r="G130" s="194" t="s">
        <v>169</v>
      </c>
      <c r="H130" s="195">
        <v>4.443</v>
      </c>
      <c r="I130" s="196"/>
      <c r="J130" s="197">
        <f t="shared" si="0"/>
        <v>0</v>
      </c>
      <c r="K130" s="193" t="s">
        <v>170</v>
      </c>
      <c r="L130" s="39"/>
      <c r="M130" s="198" t="s">
        <v>1</v>
      </c>
      <c r="N130" s="199" t="s">
        <v>46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171</v>
      </c>
      <c r="AT130" s="202" t="s">
        <v>166</v>
      </c>
      <c r="AU130" s="202" t="s">
        <v>90</v>
      </c>
      <c r="AY130" s="17" t="s">
        <v>163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88</v>
      </c>
      <c r="BK130" s="203">
        <f t="shared" si="9"/>
        <v>0</v>
      </c>
      <c r="BL130" s="17" t="s">
        <v>171</v>
      </c>
      <c r="BM130" s="202" t="s">
        <v>663</v>
      </c>
    </row>
    <row r="131" spans="1:65" s="2" customFormat="1" ht="37.9" customHeight="1">
      <c r="A131" s="34"/>
      <c r="B131" s="35"/>
      <c r="C131" s="191" t="s">
        <v>176</v>
      </c>
      <c r="D131" s="191" t="s">
        <v>166</v>
      </c>
      <c r="E131" s="192" t="s">
        <v>177</v>
      </c>
      <c r="F131" s="193" t="s">
        <v>178</v>
      </c>
      <c r="G131" s="194" t="s">
        <v>169</v>
      </c>
      <c r="H131" s="195">
        <v>4.443</v>
      </c>
      <c r="I131" s="196"/>
      <c r="J131" s="197">
        <f t="shared" si="0"/>
        <v>0</v>
      </c>
      <c r="K131" s="193" t="s">
        <v>170</v>
      </c>
      <c r="L131" s="39"/>
      <c r="M131" s="198" t="s">
        <v>1</v>
      </c>
      <c r="N131" s="199" t="s">
        <v>46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171</v>
      </c>
      <c r="AT131" s="202" t="s">
        <v>166</v>
      </c>
      <c r="AU131" s="202" t="s">
        <v>90</v>
      </c>
      <c r="AY131" s="17" t="s">
        <v>163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88</v>
      </c>
      <c r="BK131" s="203">
        <f t="shared" si="9"/>
        <v>0</v>
      </c>
      <c r="BL131" s="17" t="s">
        <v>171</v>
      </c>
      <c r="BM131" s="202" t="s">
        <v>664</v>
      </c>
    </row>
    <row r="132" spans="1:65" s="2" customFormat="1" ht="62.65" customHeight="1">
      <c r="A132" s="34"/>
      <c r="B132" s="35"/>
      <c r="C132" s="191" t="s">
        <v>171</v>
      </c>
      <c r="D132" s="191" t="s">
        <v>166</v>
      </c>
      <c r="E132" s="192" t="s">
        <v>180</v>
      </c>
      <c r="F132" s="193" t="s">
        <v>181</v>
      </c>
      <c r="G132" s="194" t="s">
        <v>169</v>
      </c>
      <c r="H132" s="195">
        <v>4.443</v>
      </c>
      <c r="I132" s="196"/>
      <c r="J132" s="197">
        <f t="shared" si="0"/>
        <v>0</v>
      </c>
      <c r="K132" s="193" t="s">
        <v>170</v>
      </c>
      <c r="L132" s="39"/>
      <c r="M132" s="198" t="s">
        <v>1</v>
      </c>
      <c r="N132" s="199" t="s">
        <v>46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171</v>
      </c>
      <c r="AT132" s="202" t="s">
        <v>166</v>
      </c>
      <c r="AU132" s="202" t="s">
        <v>90</v>
      </c>
      <c r="AY132" s="17" t="s">
        <v>163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88</v>
      </c>
      <c r="BK132" s="203">
        <f t="shared" si="9"/>
        <v>0</v>
      </c>
      <c r="BL132" s="17" t="s">
        <v>171</v>
      </c>
      <c r="BM132" s="202" t="s">
        <v>665</v>
      </c>
    </row>
    <row r="133" spans="1:65" s="2" customFormat="1" ht="33" customHeight="1">
      <c r="A133" s="34"/>
      <c r="B133" s="35"/>
      <c r="C133" s="191" t="s">
        <v>183</v>
      </c>
      <c r="D133" s="191" t="s">
        <v>166</v>
      </c>
      <c r="E133" s="192" t="s">
        <v>184</v>
      </c>
      <c r="F133" s="193" t="s">
        <v>185</v>
      </c>
      <c r="G133" s="194" t="s">
        <v>169</v>
      </c>
      <c r="H133" s="195">
        <v>4.443</v>
      </c>
      <c r="I133" s="196"/>
      <c r="J133" s="197">
        <f t="shared" si="0"/>
        <v>0</v>
      </c>
      <c r="K133" s="193" t="s">
        <v>170</v>
      </c>
      <c r="L133" s="39"/>
      <c r="M133" s="198" t="s">
        <v>1</v>
      </c>
      <c r="N133" s="199" t="s">
        <v>46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171</v>
      </c>
      <c r="AT133" s="202" t="s">
        <v>166</v>
      </c>
      <c r="AU133" s="202" t="s">
        <v>90</v>
      </c>
      <c r="AY133" s="17" t="s">
        <v>163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88</v>
      </c>
      <c r="BK133" s="203">
        <f t="shared" si="9"/>
        <v>0</v>
      </c>
      <c r="BL133" s="17" t="s">
        <v>171</v>
      </c>
      <c r="BM133" s="202" t="s">
        <v>666</v>
      </c>
    </row>
    <row r="134" spans="1:65" s="2" customFormat="1" ht="44.25" customHeight="1">
      <c r="A134" s="34"/>
      <c r="B134" s="35"/>
      <c r="C134" s="191" t="s">
        <v>187</v>
      </c>
      <c r="D134" s="191" t="s">
        <v>166</v>
      </c>
      <c r="E134" s="192" t="s">
        <v>188</v>
      </c>
      <c r="F134" s="193" t="s">
        <v>189</v>
      </c>
      <c r="G134" s="194" t="s">
        <v>169</v>
      </c>
      <c r="H134" s="195">
        <v>39.987</v>
      </c>
      <c r="I134" s="196"/>
      <c r="J134" s="197">
        <f t="shared" si="0"/>
        <v>0</v>
      </c>
      <c r="K134" s="193" t="s">
        <v>170</v>
      </c>
      <c r="L134" s="39"/>
      <c r="M134" s="198" t="s">
        <v>1</v>
      </c>
      <c r="N134" s="199" t="s">
        <v>46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171</v>
      </c>
      <c r="AT134" s="202" t="s">
        <v>166</v>
      </c>
      <c r="AU134" s="202" t="s">
        <v>90</v>
      </c>
      <c r="AY134" s="17" t="s">
        <v>163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88</v>
      </c>
      <c r="BK134" s="203">
        <f t="shared" si="9"/>
        <v>0</v>
      </c>
      <c r="BL134" s="17" t="s">
        <v>171</v>
      </c>
      <c r="BM134" s="202" t="s">
        <v>667</v>
      </c>
    </row>
    <row r="135" spans="2:51" s="13" customFormat="1" ht="11.25">
      <c r="B135" s="204"/>
      <c r="C135" s="205"/>
      <c r="D135" s="206" t="s">
        <v>191</v>
      </c>
      <c r="E135" s="205"/>
      <c r="F135" s="207" t="s">
        <v>668</v>
      </c>
      <c r="G135" s="205"/>
      <c r="H135" s="208">
        <v>39.987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191</v>
      </c>
      <c r="AU135" s="214" t="s">
        <v>90</v>
      </c>
      <c r="AV135" s="13" t="s">
        <v>90</v>
      </c>
      <c r="AW135" s="13" t="s">
        <v>4</v>
      </c>
      <c r="AX135" s="13" t="s">
        <v>88</v>
      </c>
      <c r="AY135" s="214" t="s">
        <v>163</v>
      </c>
    </row>
    <row r="136" spans="1:65" s="2" customFormat="1" ht="49.15" customHeight="1">
      <c r="A136" s="34"/>
      <c r="B136" s="35"/>
      <c r="C136" s="191" t="s">
        <v>193</v>
      </c>
      <c r="D136" s="191" t="s">
        <v>166</v>
      </c>
      <c r="E136" s="192" t="s">
        <v>194</v>
      </c>
      <c r="F136" s="193" t="s">
        <v>195</v>
      </c>
      <c r="G136" s="194" t="s">
        <v>169</v>
      </c>
      <c r="H136" s="195">
        <v>4.443</v>
      </c>
      <c r="I136" s="196"/>
      <c r="J136" s="197">
        <f>ROUND(I136*H136,2)</f>
        <v>0</v>
      </c>
      <c r="K136" s="193" t="s">
        <v>170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171</v>
      </c>
      <c r="BM136" s="202" t="s">
        <v>669</v>
      </c>
    </row>
    <row r="137" spans="2:63" s="12" customFormat="1" ht="25.9" customHeight="1">
      <c r="B137" s="175"/>
      <c r="C137" s="176"/>
      <c r="D137" s="177" t="s">
        <v>80</v>
      </c>
      <c r="E137" s="178" t="s">
        <v>197</v>
      </c>
      <c r="F137" s="178" t="s">
        <v>198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P138+P143</f>
        <v>0</v>
      </c>
      <c r="Q137" s="183"/>
      <c r="R137" s="184">
        <f>R138+R143</f>
        <v>0</v>
      </c>
      <c r="S137" s="183"/>
      <c r="T137" s="185">
        <f>T138+T143</f>
        <v>4.4434185</v>
      </c>
      <c r="AR137" s="186" t="s">
        <v>90</v>
      </c>
      <c r="AT137" s="187" t="s">
        <v>80</v>
      </c>
      <c r="AU137" s="187" t="s">
        <v>81</v>
      </c>
      <c r="AY137" s="186" t="s">
        <v>163</v>
      </c>
      <c r="BK137" s="188">
        <f>BK138+BK143</f>
        <v>0</v>
      </c>
    </row>
    <row r="138" spans="2:63" s="12" customFormat="1" ht="22.9" customHeight="1">
      <c r="B138" s="175"/>
      <c r="C138" s="176"/>
      <c r="D138" s="177" t="s">
        <v>80</v>
      </c>
      <c r="E138" s="189" t="s">
        <v>199</v>
      </c>
      <c r="F138" s="189" t="s">
        <v>200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SUM(P139:P142)</f>
        <v>0</v>
      </c>
      <c r="Q138" s="183"/>
      <c r="R138" s="184">
        <f>SUM(R139:R142)</f>
        <v>0</v>
      </c>
      <c r="S138" s="183"/>
      <c r="T138" s="185">
        <f>SUM(T139:T142)</f>
        <v>0.6373185</v>
      </c>
      <c r="AR138" s="186" t="s">
        <v>90</v>
      </c>
      <c r="AT138" s="187" t="s">
        <v>80</v>
      </c>
      <c r="AU138" s="187" t="s">
        <v>88</v>
      </c>
      <c r="AY138" s="186" t="s">
        <v>163</v>
      </c>
      <c r="BK138" s="188">
        <f>SUM(BK139:BK142)</f>
        <v>0</v>
      </c>
    </row>
    <row r="139" spans="1:65" s="2" customFormat="1" ht="44.25" customHeight="1">
      <c r="A139" s="34"/>
      <c r="B139" s="35"/>
      <c r="C139" s="191" t="s">
        <v>201</v>
      </c>
      <c r="D139" s="191" t="s">
        <v>166</v>
      </c>
      <c r="E139" s="192" t="s">
        <v>202</v>
      </c>
      <c r="F139" s="193" t="s">
        <v>203</v>
      </c>
      <c r="G139" s="194" t="s">
        <v>204</v>
      </c>
      <c r="H139" s="195">
        <v>36.946</v>
      </c>
      <c r="I139" s="196"/>
      <c r="J139" s="197">
        <f>ROUND(I139*H139,2)</f>
        <v>0</v>
      </c>
      <c r="K139" s="193" t="s">
        <v>170</v>
      </c>
      <c r="L139" s="39"/>
      <c r="M139" s="198" t="s">
        <v>1</v>
      </c>
      <c r="N139" s="199" t="s">
        <v>46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0.01725</v>
      </c>
      <c r="T139" s="201">
        <f>S139*H139</f>
        <v>0.6373185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205</v>
      </c>
      <c r="AT139" s="202" t="s">
        <v>166</v>
      </c>
      <c r="AU139" s="202" t="s">
        <v>90</v>
      </c>
      <c r="AY139" s="17" t="s">
        <v>163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88</v>
      </c>
      <c r="BK139" s="203">
        <f>ROUND(I139*H139,2)</f>
        <v>0</v>
      </c>
      <c r="BL139" s="17" t="s">
        <v>205</v>
      </c>
      <c r="BM139" s="202" t="s">
        <v>670</v>
      </c>
    </row>
    <row r="140" spans="2:51" s="14" customFormat="1" ht="11.25">
      <c r="B140" s="215"/>
      <c r="C140" s="216"/>
      <c r="D140" s="206" t="s">
        <v>191</v>
      </c>
      <c r="E140" s="217" t="s">
        <v>1</v>
      </c>
      <c r="F140" s="218" t="s">
        <v>207</v>
      </c>
      <c r="G140" s="216"/>
      <c r="H140" s="217" t="s">
        <v>1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191</v>
      </c>
      <c r="AU140" s="224" t="s">
        <v>90</v>
      </c>
      <c r="AV140" s="14" t="s">
        <v>88</v>
      </c>
      <c r="AW140" s="14" t="s">
        <v>35</v>
      </c>
      <c r="AX140" s="14" t="s">
        <v>81</v>
      </c>
      <c r="AY140" s="224" t="s">
        <v>163</v>
      </c>
    </row>
    <row r="141" spans="2:51" s="13" customFormat="1" ht="11.25">
      <c r="B141" s="204"/>
      <c r="C141" s="205"/>
      <c r="D141" s="206" t="s">
        <v>191</v>
      </c>
      <c r="E141" s="225" t="s">
        <v>1</v>
      </c>
      <c r="F141" s="207" t="s">
        <v>671</v>
      </c>
      <c r="G141" s="205"/>
      <c r="H141" s="208">
        <v>36.946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191</v>
      </c>
      <c r="AU141" s="214" t="s">
        <v>90</v>
      </c>
      <c r="AV141" s="13" t="s">
        <v>90</v>
      </c>
      <c r="AW141" s="13" t="s">
        <v>35</v>
      </c>
      <c r="AX141" s="13" t="s">
        <v>81</v>
      </c>
      <c r="AY141" s="214" t="s">
        <v>163</v>
      </c>
    </row>
    <row r="142" spans="2:51" s="15" customFormat="1" ht="11.25">
      <c r="B142" s="226"/>
      <c r="C142" s="227"/>
      <c r="D142" s="206" t="s">
        <v>191</v>
      </c>
      <c r="E142" s="228" t="s">
        <v>1</v>
      </c>
      <c r="F142" s="229" t="s">
        <v>209</v>
      </c>
      <c r="G142" s="227"/>
      <c r="H142" s="230">
        <v>36.946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191</v>
      </c>
      <c r="AU142" s="236" t="s">
        <v>90</v>
      </c>
      <c r="AV142" s="15" t="s">
        <v>171</v>
      </c>
      <c r="AW142" s="15" t="s">
        <v>35</v>
      </c>
      <c r="AX142" s="15" t="s">
        <v>88</v>
      </c>
      <c r="AY142" s="236" t="s">
        <v>163</v>
      </c>
    </row>
    <row r="143" spans="2:63" s="12" customFormat="1" ht="22.9" customHeight="1">
      <c r="B143" s="175"/>
      <c r="C143" s="176"/>
      <c r="D143" s="177" t="s">
        <v>80</v>
      </c>
      <c r="E143" s="189" t="s">
        <v>210</v>
      </c>
      <c r="F143" s="189" t="s">
        <v>211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SUM(P144:P147)</f>
        <v>0</v>
      </c>
      <c r="Q143" s="183"/>
      <c r="R143" s="184">
        <f>SUM(R144:R147)</f>
        <v>0</v>
      </c>
      <c r="S143" s="183"/>
      <c r="T143" s="185">
        <f>SUM(T144:T147)</f>
        <v>3.8061</v>
      </c>
      <c r="AR143" s="186" t="s">
        <v>90</v>
      </c>
      <c r="AT143" s="187" t="s">
        <v>80</v>
      </c>
      <c r="AU143" s="187" t="s">
        <v>88</v>
      </c>
      <c r="AY143" s="186" t="s">
        <v>163</v>
      </c>
      <c r="BK143" s="188">
        <f>SUM(BK144:BK147)</f>
        <v>0</v>
      </c>
    </row>
    <row r="144" spans="1:65" s="2" customFormat="1" ht="24.2" customHeight="1">
      <c r="A144" s="34"/>
      <c r="B144" s="35"/>
      <c r="C144" s="191" t="s">
        <v>212</v>
      </c>
      <c r="D144" s="191" t="s">
        <v>166</v>
      </c>
      <c r="E144" s="192" t="s">
        <v>213</v>
      </c>
      <c r="F144" s="193" t="s">
        <v>214</v>
      </c>
      <c r="G144" s="194" t="s">
        <v>204</v>
      </c>
      <c r="H144" s="195">
        <v>126.87</v>
      </c>
      <c r="I144" s="196"/>
      <c r="J144" s="197">
        <f>ROUND(I144*H144,2)</f>
        <v>0</v>
      </c>
      <c r="K144" s="193" t="s">
        <v>170</v>
      </c>
      <c r="L144" s="39"/>
      <c r="M144" s="198" t="s">
        <v>1</v>
      </c>
      <c r="N144" s="199" t="s">
        <v>46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0.03</v>
      </c>
      <c r="T144" s="201">
        <f>S144*H144</f>
        <v>3.8061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205</v>
      </c>
      <c r="AT144" s="202" t="s">
        <v>166</v>
      </c>
      <c r="AU144" s="202" t="s">
        <v>90</v>
      </c>
      <c r="AY144" s="17" t="s">
        <v>163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88</v>
      </c>
      <c r="BK144" s="203">
        <f>ROUND(I144*H144,2)</f>
        <v>0</v>
      </c>
      <c r="BL144" s="17" t="s">
        <v>205</v>
      </c>
      <c r="BM144" s="202" t="s">
        <v>672</v>
      </c>
    </row>
    <row r="145" spans="2:51" s="14" customFormat="1" ht="11.25">
      <c r="B145" s="215"/>
      <c r="C145" s="216"/>
      <c r="D145" s="206" t="s">
        <v>191</v>
      </c>
      <c r="E145" s="217" t="s">
        <v>1</v>
      </c>
      <c r="F145" s="218" t="s">
        <v>216</v>
      </c>
      <c r="G145" s="216"/>
      <c r="H145" s="217" t="s">
        <v>1</v>
      </c>
      <c r="I145" s="219"/>
      <c r="J145" s="216"/>
      <c r="K145" s="216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191</v>
      </c>
      <c r="AU145" s="224" t="s">
        <v>90</v>
      </c>
      <c r="AV145" s="14" t="s">
        <v>88</v>
      </c>
      <c r="AW145" s="14" t="s">
        <v>35</v>
      </c>
      <c r="AX145" s="14" t="s">
        <v>81</v>
      </c>
      <c r="AY145" s="224" t="s">
        <v>163</v>
      </c>
    </row>
    <row r="146" spans="2:51" s="13" customFormat="1" ht="11.25">
      <c r="B146" s="204"/>
      <c r="C146" s="205"/>
      <c r="D146" s="206" t="s">
        <v>191</v>
      </c>
      <c r="E146" s="225" t="s">
        <v>1</v>
      </c>
      <c r="F146" s="207" t="s">
        <v>673</v>
      </c>
      <c r="G146" s="205"/>
      <c r="H146" s="208">
        <v>126.87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191</v>
      </c>
      <c r="AU146" s="214" t="s">
        <v>90</v>
      </c>
      <c r="AV146" s="13" t="s">
        <v>90</v>
      </c>
      <c r="AW146" s="13" t="s">
        <v>35</v>
      </c>
      <c r="AX146" s="13" t="s">
        <v>81</v>
      </c>
      <c r="AY146" s="214" t="s">
        <v>163</v>
      </c>
    </row>
    <row r="147" spans="2:51" s="15" customFormat="1" ht="11.25">
      <c r="B147" s="226"/>
      <c r="C147" s="227"/>
      <c r="D147" s="206" t="s">
        <v>191</v>
      </c>
      <c r="E147" s="228" t="s">
        <v>1</v>
      </c>
      <c r="F147" s="229" t="s">
        <v>209</v>
      </c>
      <c r="G147" s="227"/>
      <c r="H147" s="230">
        <v>126.87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191</v>
      </c>
      <c r="AU147" s="236" t="s">
        <v>90</v>
      </c>
      <c r="AV147" s="15" t="s">
        <v>171</v>
      </c>
      <c r="AW147" s="15" t="s">
        <v>35</v>
      </c>
      <c r="AX147" s="15" t="s">
        <v>88</v>
      </c>
      <c r="AY147" s="236" t="s">
        <v>163</v>
      </c>
    </row>
    <row r="148" spans="2:63" s="12" customFormat="1" ht="25.9" customHeight="1">
      <c r="B148" s="175"/>
      <c r="C148" s="176"/>
      <c r="D148" s="177" t="s">
        <v>80</v>
      </c>
      <c r="E148" s="178" t="s">
        <v>225</v>
      </c>
      <c r="F148" s="178" t="s">
        <v>226</v>
      </c>
      <c r="G148" s="176"/>
      <c r="H148" s="176"/>
      <c r="I148" s="179"/>
      <c r="J148" s="180">
        <f>BK148</f>
        <v>0</v>
      </c>
      <c r="K148" s="176"/>
      <c r="L148" s="181"/>
      <c r="M148" s="182"/>
      <c r="N148" s="183"/>
      <c r="O148" s="183"/>
      <c r="P148" s="184">
        <f>P149</f>
        <v>0</v>
      </c>
      <c r="Q148" s="183"/>
      <c r="R148" s="184">
        <f>R149</f>
        <v>0</v>
      </c>
      <c r="S148" s="183"/>
      <c r="T148" s="185">
        <f>T149</f>
        <v>0</v>
      </c>
      <c r="AR148" s="186" t="s">
        <v>171</v>
      </c>
      <c r="AT148" s="187" t="s">
        <v>80</v>
      </c>
      <c r="AU148" s="187" t="s">
        <v>81</v>
      </c>
      <c r="AY148" s="186" t="s">
        <v>163</v>
      </c>
      <c r="BK148" s="188">
        <f>BK149</f>
        <v>0</v>
      </c>
    </row>
    <row r="149" spans="1:65" s="2" customFormat="1" ht="24.2" customHeight="1">
      <c r="A149" s="34"/>
      <c r="B149" s="35"/>
      <c r="C149" s="191" t="s">
        <v>218</v>
      </c>
      <c r="D149" s="191" t="s">
        <v>166</v>
      </c>
      <c r="E149" s="192" t="s">
        <v>228</v>
      </c>
      <c r="F149" s="193" t="s">
        <v>229</v>
      </c>
      <c r="G149" s="194" t="s">
        <v>230</v>
      </c>
      <c r="H149" s="195">
        <v>1</v>
      </c>
      <c r="I149" s="196"/>
      <c r="J149" s="197">
        <f>ROUND(I149*H149,2)</f>
        <v>0</v>
      </c>
      <c r="K149" s="193" t="s">
        <v>1</v>
      </c>
      <c r="L149" s="39"/>
      <c r="M149" s="237" t="s">
        <v>1</v>
      </c>
      <c r="N149" s="238" t="s">
        <v>46</v>
      </c>
      <c r="O149" s="239"/>
      <c r="P149" s="240">
        <f>O149*H149</f>
        <v>0</v>
      </c>
      <c r="Q149" s="240">
        <v>0</v>
      </c>
      <c r="R149" s="240">
        <f>Q149*H149</f>
        <v>0</v>
      </c>
      <c r="S149" s="240">
        <v>0</v>
      </c>
      <c r="T149" s="24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231</v>
      </c>
      <c r="AT149" s="202" t="s">
        <v>166</v>
      </c>
      <c r="AU149" s="202" t="s">
        <v>88</v>
      </c>
      <c r="AY149" s="17" t="s">
        <v>163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231</v>
      </c>
      <c r="BM149" s="202" t="s">
        <v>674</v>
      </c>
    </row>
    <row r="150" spans="1:31" s="2" customFormat="1" ht="6.95" customHeight="1">
      <c r="A150" s="34"/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39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sheetProtection algorithmName="SHA-512" hashValue="CgcVGGTFBmkCBwlhecdvVjEhVadFt7t99wxzyfFDMtT7uxPrryUoc61aWHKxMGhjqTPJWB66qre2F2XzD2AdsQ==" saltValue="p3BJHCABeh/TmxwqgxtJrRQcxn3zajNc4K5W8M8zZSS3mvFyp8LXJLgs7y/v8UvjTc1h7Kpno4Yuf452CX09uA==" spinCount="100000" sheet="1" objects="1" scenarios="1" formatColumns="0" formatRows="0" autoFilter="0"/>
  <autoFilter ref="C125:K14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108</v>
      </c>
      <c r="AZ2" s="242" t="s">
        <v>233</v>
      </c>
      <c r="BA2" s="242" t="s">
        <v>1</v>
      </c>
      <c r="BB2" s="242" t="s">
        <v>1</v>
      </c>
      <c r="BC2" s="242" t="s">
        <v>675</v>
      </c>
      <c r="BD2" s="242" t="s">
        <v>90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660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676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ROUND(J132,2)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ROUND((SUM(BE132:BE312)),2)</f>
        <v>0</v>
      </c>
      <c r="G35" s="34"/>
      <c r="H35" s="34"/>
      <c r="I35" s="130">
        <v>0.21</v>
      </c>
      <c r="J35" s="129">
        <f>ROUND(((SUM(BE132:BE312))*I35),2)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ROUND((SUM(BF132:BF312)),2)</f>
        <v>0</v>
      </c>
      <c r="G36" s="34"/>
      <c r="H36" s="34"/>
      <c r="I36" s="130">
        <v>0.15</v>
      </c>
      <c r="J36" s="129">
        <f>ROUND(((SUM(BF132:BF312))*I36),2)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ROUND((SUM(BG132:BG312)),2)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ROUND((SUM(BH132:BH312)),2)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ROUND((SUM(BI132:BI312)),2)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660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02.2 - Nové konstrukce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142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236</v>
      </c>
      <c r="E100" s="161"/>
      <c r="F100" s="161"/>
      <c r="G100" s="161"/>
      <c r="H100" s="161"/>
      <c r="I100" s="161"/>
      <c r="J100" s="162">
        <f>J134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237</v>
      </c>
      <c r="E101" s="161"/>
      <c r="F101" s="161"/>
      <c r="G101" s="161"/>
      <c r="H101" s="161"/>
      <c r="I101" s="161"/>
      <c r="J101" s="162">
        <f>J137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144</v>
      </c>
      <c r="E102" s="156"/>
      <c r="F102" s="156"/>
      <c r="G102" s="156"/>
      <c r="H102" s="156"/>
      <c r="I102" s="156"/>
      <c r="J102" s="157">
        <f>J139</f>
        <v>0</v>
      </c>
      <c r="K102" s="154"/>
      <c r="L102" s="158"/>
    </row>
    <row r="103" spans="2:12" s="10" customFormat="1" ht="19.9" customHeight="1">
      <c r="B103" s="159"/>
      <c r="C103" s="104"/>
      <c r="D103" s="160" t="s">
        <v>238</v>
      </c>
      <c r="E103" s="161"/>
      <c r="F103" s="161"/>
      <c r="G103" s="161"/>
      <c r="H103" s="161"/>
      <c r="I103" s="161"/>
      <c r="J103" s="162">
        <f>J140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239</v>
      </c>
      <c r="E104" s="161"/>
      <c r="F104" s="161"/>
      <c r="G104" s="161"/>
      <c r="H104" s="161"/>
      <c r="I104" s="161"/>
      <c r="J104" s="162">
        <f>J232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240</v>
      </c>
      <c r="E105" s="161"/>
      <c r="F105" s="161"/>
      <c r="G105" s="161"/>
      <c r="H105" s="161"/>
      <c r="I105" s="161"/>
      <c r="J105" s="162">
        <f>J255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145</v>
      </c>
      <c r="E106" s="161"/>
      <c r="F106" s="161"/>
      <c r="G106" s="161"/>
      <c r="H106" s="161"/>
      <c r="I106" s="161"/>
      <c r="J106" s="162">
        <f>J260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241</v>
      </c>
      <c r="E107" s="161"/>
      <c r="F107" s="161"/>
      <c r="G107" s="161"/>
      <c r="H107" s="161"/>
      <c r="I107" s="161"/>
      <c r="J107" s="162">
        <f>J271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146</v>
      </c>
      <c r="E108" s="161"/>
      <c r="F108" s="161"/>
      <c r="G108" s="161"/>
      <c r="H108" s="161"/>
      <c r="I108" s="161"/>
      <c r="J108" s="162">
        <f>J278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242</v>
      </c>
      <c r="E109" s="161"/>
      <c r="F109" s="161"/>
      <c r="G109" s="161"/>
      <c r="H109" s="161"/>
      <c r="I109" s="161"/>
      <c r="J109" s="162">
        <f>J302</f>
        <v>0</v>
      </c>
      <c r="K109" s="104"/>
      <c r="L109" s="163"/>
    </row>
    <row r="110" spans="2:12" s="9" customFormat="1" ht="24.95" customHeight="1">
      <c r="B110" s="153"/>
      <c r="C110" s="154"/>
      <c r="D110" s="155" t="s">
        <v>147</v>
      </c>
      <c r="E110" s="156"/>
      <c r="F110" s="156"/>
      <c r="G110" s="156"/>
      <c r="H110" s="156"/>
      <c r="I110" s="156"/>
      <c r="J110" s="157">
        <f>J311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148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6" t="str">
        <f>E7</f>
        <v>Rekonstrukce střech nad vstupní halou a studovnou</v>
      </c>
      <c r="F120" s="327"/>
      <c r="G120" s="327"/>
      <c r="H120" s="327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133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6" t="s">
        <v>660</v>
      </c>
      <c r="F122" s="328"/>
      <c r="G122" s="328"/>
      <c r="H122" s="32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135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79" t="str">
        <f>E11</f>
        <v>02.2 - Nové konstrukce</v>
      </c>
      <c r="F124" s="328"/>
      <c r="G124" s="328"/>
      <c r="H124" s="328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>Hněvotínksá, Olomouc</v>
      </c>
      <c r="G126" s="36"/>
      <c r="H126" s="36"/>
      <c r="I126" s="29" t="s">
        <v>22</v>
      </c>
      <c r="J126" s="66">
        <f>IF(J14="","",J14)</f>
        <v>44930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5.7" customHeight="1">
      <c r="A128" s="34"/>
      <c r="B128" s="35"/>
      <c r="C128" s="29" t="s">
        <v>23</v>
      </c>
      <c r="D128" s="36"/>
      <c r="E128" s="36"/>
      <c r="F128" s="27" t="str">
        <f>E17</f>
        <v>Univerzita Palackého v Olomouci</v>
      </c>
      <c r="G128" s="36"/>
      <c r="H128" s="36"/>
      <c r="I128" s="29" t="s">
        <v>31</v>
      </c>
      <c r="J128" s="32" t="str">
        <f>E23</f>
        <v>Hexaplan International spol. s r.o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25.7" customHeight="1">
      <c r="A129" s="34"/>
      <c r="B129" s="35"/>
      <c r="C129" s="29" t="s">
        <v>29</v>
      </c>
      <c r="D129" s="36"/>
      <c r="E129" s="36"/>
      <c r="F129" s="27" t="str">
        <f>IF(E20="","",E20)</f>
        <v>Vyplň údaj</v>
      </c>
      <c r="G129" s="36"/>
      <c r="H129" s="36"/>
      <c r="I129" s="29" t="s">
        <v>36</v>
      </c>
      <c r="J129" s="32" t="str">
        <f>E26</f>
        <v>STAGA stavební agentura s.r.o.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4"/>
      <c r="B131" s="165"/>
      <c r="C131" s="166" t="s">
        <v>149</v>
      </c>
      <c r="D131" s="167" t="s">
        <v>66</v>
      </c>
      <c r="E131" s="167" t="s">
        <v>62</v>
      </c>
      <c r="F131" s="167" t="s">
        <v>63</v>
      </c>
      <c r="G131" s="167" t="s">
        <v>150</v>
      </c>
      <c r="H131" s="167" t="s">
        <v>151</v>
      </c>
      <c r="I131" s="167" t="s">
        <v>152</v>
      </c>
      <c r="J131" s="167" t="s">
        <v>139</v>
      </c>
      <c r="K131" s="168" t="s">
        <v>153</v>
      </c>
      <c r="L131" s="169"/>
      <c r="M131" s="75" t="s">
        <v>1</v>
      </c>
      <c r="N131" s="76" t="s">
        <v>45</v>
      </c>
      <c r="O131" s="76" t="s">
        <v>154</v>
      </c>
      <c r="P131" s="76" t="s">
        <v>155</v>
      </c>
      <c r="Q131" s="76" t="s">
        <v>156</v>
      </c>
      <c r="R131" s="76" t="s">
        <v>157</v>
      </c>
      <c r="S131" s="76" t="s">
        <v>158</v>
      </c>
      <c r="T131" s="77" t="s">
        <v>159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3" s="2" customFormat="1" ht="22.9" customHeight="1">
      <c r="A132" s="34"/>
      <c r="B132" s="35"/>
      <c r="C132" s="82" t="s">
        <v>160</v>
      </c>
      <c r="D132" s="36"/>
      <c r="E132" s="36"/>
      <c r="F132" s="36"/>
      <c r="G132" s="36"/>
      <c r="H132" s="36"/>
      <c r="I132" s="36"/>
      <c r="J132" s="170">
        <f>BK132</f>
        <v>0</v>
      </c>
      <c r="K132" s="36"/>
      <c r="L132" s="39"/>
      <c r="M132" s="78"/>
      <c r="N132" s="171"/>
      <c r="O132" s="79"/>
      <c r="P132" s="172">
        <f>P133+P139+P311</f>
        <v>0</v>
      </c>
      <c r="Q132" s="79"/>
      <c r="R132" s="172">
        <f>R133+R139+R311</f>
        <v>27.79810941</v>
      </c>
      <c r="S132" s="79"/>
      <c r="T132" s="173">
        <f>T133+T139+T311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80</v>
      </c>
      <c r="AU132" s="17" t="s">
        <v>141</v>
      </c>
      <c r="BK132" s="174">
        <f>BK133+BK139+BK311</f>
        <v>0</v>
      </c>
    </row>
    <row r="133" spans="2:63" s="12" customFormat="1" ht="25.9" customHeight="1">
      <c r="B133" s="175"/>
      <c r="C133" s="176"/>
      <c r="D133" s="177" t="s">
        <v>80</v>
      </c>
      <c r="E133" s="178" t="s">
        <v>161</v>
      </c>
      <c r="F133" s="178" t="s">
        <v>162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P134+P137</f>
        <v>0</v>
      </c>
      <c r="Q133" s="183"/>
      <c r="R133" s="184">
        <f>R134+R137</f>
        <v>0.03125</v>
      </c>
      <c r="S133" s="183"/>
      <c r="T133" s="185">
        <f>T134+T137</f>
        <v>0</v>
      </c>
      <c r="AR133" s="186" t="s">
        <v>88</v>
      </c>
      <c r="AT133" s="187" t="s">
        <v>80</v>
      </c>
      <c r="AU133" s="187" t="s">
        <v>81</v>
      </c>
      <c r="AY133" s="186" t="s">
        <v>163</v>
      </c>
      <c r="BK133" s="188">
        <f>BK134+BK137</f>
        <v>0</v>
      </c>
    </row>
    <row r="134" spans="2:63" s="12" customFormat="1" ht="22.9" customHeight="1">
      <c r="B134" s="175"/>
      <c r="C134" s="176"/>
      <c r="D134" s="177" t="s">
        <v>80</v>
      </c>
      <c r="E134" s="189" t="s">
        <v>212</v>
      </c>
      <c r="F134" s="189" t="s">
        <v>243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SUM(P135:P136)</f>
        <v>0</v>
      </c>
      <c r="Q134" s="183"/>
      <c r="R134" s="184">
        <f>SUM(R135:R136)</f>
        <v>0.03125</v>
      </c>
      <c r="S134" s="183"/>
      <c r="T134" s="185">
        <f>SUM(T135:T136)</f>
        <v>0</v>
      </c>
      <c r="AR134" s="186" t="s">
        <v>88</v>
      </c>
      <c r="AT134" s="187" t="s">
        <v>80</v>
      </c>
      <c r="AU134" s="187" t="s">
        <v>88</v>
      </c>
      <c r="AY134" s="186" t="s">
        <v>163</v>
      </c>
      <c r="BK134" s="188">
        <f>SUM(BK135:BK136)</f>
        <v>0</v>
      </c>
    </row>
    <row r="135" spans="1:65" s="2" customFormat="1" ht="37.9" customHeight="1">
      <c r="A135" s="34"/>
      <c r="B135" s="35"/>
      <c r="C135" s="191" t="s">
        <v>88</v>
      </c>
      <c r="D135" s="191" t="s">
        <v>166</v>
      </c>
      <c r="E135" s="192" t="s">
        <v>244</v>
      </c>
      <c r="F135" s="193" t="s">
        <v>245</v>
      </c>
      <c r="G135" s="194" t="s">
        <v>204</v>
      </c>
      <c r="H135" s="195">
        <v>125</v>
      </c>
      <c r="I135" s="196"/>
      <c r="J135" s="197">
        <f>ROUND(I135*H135,2)</f>
        <v>0</v>
      </c>
      <c r="K135" s="193" t="s">
        <v>170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0.00021</v>
      </c>
      <c r="R135" s="200">
        <f>Q135*H135</f>
        <v>0.026250000000000002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171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171</v>
      </c>
      <c r="BM135" s="202" t="s">
        <v>677</v>
      </c>
    </row>
    <row r="136" spans="1:65" s="2" customFormat="1" ht="37.9" customHeight="1">
      <c r="A136" s="34"/>
      <c r="B136" s="35"/>
      <c r="C136" s="191" t="s">
        <v>90</v>
      </c>
      <c r="D136" s="191" t="s">
        <v>166</v>
      </c>
      <c r="E136" s="192" t="s">
        <v>247</v>
      </c>
      <c r="F136" s="193" t="s">
        <v>248</v>
      </c>
      <c r="G136" s="194" t="s">
        <v>204</v>
      </c>
      <c r="H136" s="195">
        <v>125</v>
      </c>
      <c r="I136" s="196"/>
      <c r="J136" s="197">
        <f>ROUND(I136*H136,2)</f>
        <v>0</v>
      </c>
      <c r="K136" s="193" t="s">
        <v>170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4E-05</v>
      </c>
      <c r="R136" s="200">
        <f>Q136*H136</f>
        <v>0.005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171</v>
      </c>
      <c r="BM136" s="202" t="s">
        <v>678</v>
      </c>
    </row>
    <row r="137" spans="2:63" s="12" customFormat="1" ht="22.9" customHeight="1">
      <c r="B137" s="175"/>
      <c r="C137" s="176"/>
      <c r="D137" s="177" t="s">
        <v>80</v>
      </c>
      <c r="E137" s="189" t="s">
        <v>250</v>
      </c>
      <c r="F137" s="189" t="s">
        <v>251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</v>
      </c>
      <c r="AR137" s="186" t="s">
        <v>88</v>
      </c>
      <c r="AT137" s="187" t="s">
        <v>80</v>
      </c>
      <c r="AU137" s="187" t="s">
        <v>88</v>
      </c>
      <c r="AY137" s="186" t="s">
        <v>163</v>
      </c>
      <c r="BK137" s="188">
        <f>BK138</f>
        <v>0</v>
      </c>
    </row>
    <row r="138" spans="1:65" s="2" customFormat="1" ht="55.5" customHeight="1">
      <c r="A138" s="34"/>
      <c r="B138" s="35"/>
      <c r="C138" s="191" t="s">
        <v>176</v>
      </c>
      <c r="D138" s="191" t="s">
        <v>166</v>
      </c>
      <c r="E138" s="192" t="s">
        <v>252</v>
      </c>
      <c r="F138" s="193" t="s">
        <v>253</v>
      </c>
      <c r="G138" s="194" t="s">
        <v>169</v>
      </c>
      <c r="H138" s="195">
        <v>0.353</v>
      </c>
      <c r="I138" s="196"/>
      <c r="J138" s="197">
        <f>ROUND(I138*H138,2)</f>
        <v>0</v>
      </c>
      <c r="K138" s="193" t="s">
        <v>170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171</v>
      </c>
      <c r="AT138" s="202" t="s">
        <v>166</v>
      </c>
      <c r="AU138" s="202" t="s">
        <v>90</v>
      </c>
      <c r="AY138" s="17" t="s">
        <v>163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171</v>
      </c>
      <c r="BM138" s="202" t="s">
        <v>679</v>
      </c>
    </row>
    <row r="139" spans="2:63" s="12" customFormat="1" ht="25.9" customHeight="1">
      <c r="B139" s="175"/>
      <c r="C139" s="176"/>
      <c r="D139" s="177" t="s">
        <v>80</v>
      </c>
      <c r="E139" s="178" t="s">
        <v>197</v>
      </c>
      <c r="F139" s="178" t="s">
        <v>198</v>
      </c>
      <c r="G139" s="176"/>
      <c r="H139" s="176"/>
      <c r="I139" s="179"/>
      <c r="J139" s="180">
        <f>BK139</f>
        <v>0</v>
      </c>
      <c r="K139" s="176"/>
      <c r="L139" s="181"/>
      <c r="M139" s="182"/>
      <c r="N139" s="183"/>
      <c r="O139" s="183"/>
      <c r="P139" s="184">
        <f>P140+P232+P255+P260+P271+P278+P302</f>
        <v>0</v>
      </c>
      <c r="Q139" s="183"/>
      <c r="R139" s="184">
        <f>R140+R232+R255+R260+R271+R278+R302</f>
        <v>27.76685941</v>
      </c>
      <c r="S139" s="183"/>
      <c r="T139" s="185">
        <f>T140+T232+T255+T260+T271+T278+T302</f>
        <v>0</v>
      </c>
      <c r="AR139" s="186" t="s">
        <v>90</v>
      </c>
      <c r="AT139" s="187" t="s">
        <v>80</v>
      </c>
      <c r="AU139" s="187" t="s">
        <v>81</v>
      </c>
      <c r="AY139" s="186" t="s">
        <v>163</v>
      </c>
      <c r="BK139" s="188">
        <f>BK140+BK232+BK255+BK260+BK271+BK278+BK302</f>
        <v>0</v>
      </c>
    </row>
    <row r="140" spans="2:63" s="12" customFormat="1" ht="22.9" customHeight="1">
      <c r="B140" s="175"/>
      <c r="C140" s="176"/>
      <c r="D140" s="177" t="s">
        <v>80</v>
      </c>
      <c r="E140" s="189" t="s">
        <v>255</v>
      </c>
      <c r="F140" s="189" t="s">
        <v>256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SUM(P141:P231)</f>
        <v>0</v>
      </c>
      <c r="Q140" s="183"/>
      <c r="R140" s="184">
        <f>SUM(R141:R231)</f>
        <v>20.3514205</v>
      </c>
      <c r="S140" s="183"/>
      <c r="T140" s="185">
        <f>SUM(T141:T231)</f>
        <v>0</v>
      </c>
      <c r="AR140" s="186" t="s">
        <v>90</v>
      </c>
      <c r="AT140" s="187" t="s">
        <v>80</v>
      </c>
      <c r="AU140" s="187" t="s">
        <v>88</v>
      </c>
      <c r="AY140" s="186" t="s">
        <v>163</v>
      </c>
      <c r="BK140" s="188">
        <f>SUM(BK141:BK231)</f>
        <v>0</v>
      </c>
    </row>
    <row r="141" spans="1:65" s="2" customFormat="1" ht="37.9" customHeight="1">
      <c r="A141" s="34"/>
      <c r="B141" s="35"/>
      <c r="C141" s="191" t="s">
        <v>171</v>
      </c>
      <c r="D141" s="191" t="s">
        <v>166</v>
      </c>
      <c r="E141" s="192" t="s">
        <v>257</v>
      </c>
      <c r="F141" s="193" t="s">
        <v>258</v>
      </c>
      <c r="G141" s="194" t="s">
        <v>204</v>
      </c>
      <c r="H141" s="195">
        <v>115.23</v>
      </c>
      <c r="I141" s="196"/>
      <c r="J141" s="197">
        <f>ROUND(I141*H141,2)</f>
        <v>0</v>
      </c>
      <c r="K141" s="193" t="s">
        <v>170</v>
      </c>
      <c r="L141" s="39"/>
      <c r="M141" s="198" t="s">
        <v>1</v>
      </c>
      <c r="N141" s="199" t="s">
        <v>46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205</v>
      </c>
      <c r="AT141" s="202" t="s">
        <v>166</v>
      </c>
      <c r="AU141" s="202" t="s">
        <v>90</v>
      </c>
      <c r="AY141" s="17" t="s">
        <v>163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88</v>
      </c>
      <c r="BK141" s="203">
        <f>ROUND(I141*H141,2)</f>
        <v>0</v>
      </c>
      <c r="BL141" s="17" t="s">
        <v>205</v>
      </c>
      <c r="BM141" s="202" t="s">
        <v>680</v>
      </c>
    </row>
    <row r="142" spans="2:51" s="14" customFormat="1" ht="11.25">
      <c r="B142" s="215"/>
      <c r="C142" s="216"/>
      <c r="D142" s="206" t="s">
        <v>191</v>
      </c>
      <c r="E142" s="217" t="s">
        <v>1</v>
      </c>
      <c r="F142" s="218" t="s">
        <v>260</v>
      </c>
      <c r="G142" s="216"/>
      <c r="H142" s="217" t="s">
        <v>1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191</v>
      </c>
      <c r="AU142" s="224" t="s">
        <v>90</v>
      </c>
      <c r="AV142" s="14" t="s">
        <v>88</v>
      </c>
      <c r="AW142" s="14" t="s">
        <v>35</v>
      </c>
      <c r="AX142" s="14" t="s">
        <v>81</v>
      </c>
      <c r="AY142" s="224" t="s">
        <v>163</v>
      </c>
    </row>
    <row r="143" spans="2:51" s="14" customFormat="1" ht="11.25">
      <c r="B143" s="215"/>
      <c r="C143" s="216"/>
      <c r="D143" s="206" t="s">
        <v>191</v>
      </c>
      <c r="E143" s="217" t="s">
        <v>1</v>
      </c>
      <c r="F143" s="218" t="s">
        <v>261</v>
      </c>
      <c r="G143" s="216"/>
      <c r="H143" s="217" t="s">
        <v>1</v>
      </c>
      <c r="I143" s="219"/>
      <c r="J143" s="216"/>
      <c r="K143" s="216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191</v>
      </c>
      <c r="AU143" s="224" t="s">
        <v>90</v>
      </c>
      <c r="AV143" s="14" t="s">
        <v>88</v>
      </c>
      <c r="AW143" s="14" t="s">
        <v>35</v>
      </c>
      <c r="AX143" s="14" t="s">
        <v>81</v>
      </c>
      <c r="AY143" s="224" t="s">
        <v>163</v>
      </c>
    </row>
    <row r="144" spans="2:51" s="13" customFormat="1" ht="11.25">
      <c r="B144" s="204"/>
      <c r="C144" s="205"/>
      <c r="D144" s="206" t="s">
        <v>191</v>
      </c>
      <c r="E144" s="225" t="s">
        <v>1</v>
      </c>
      <c r="F144" s="207" t="s">
        <v>262</v>
      </c>
      <c r="G144" s="205"/>
      <c r="H144" s="208">
        <v>115.23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191</v>
      </c>
      <c r="AU144" s="214" t="s">
        <v>90</v>
      </c>
      <c r="AV144" s="13" t="s">
        <v>90</v>
      </c>
      <c r="AW144" s="13" t="s">
        <v>35</v>
      </c>
      <c r="AX144" s="13" t="s">
        <v>81</v>
      </c>
      <c r="AY144" s="214" t="s">
        <v>163</v>
      </c>
    </row>
    <row r="145" spans="2:51" s="15" customFormat="1" ht="11.25">
      <c r="B145" s="226"/>
      <c r="C145" s="227"/>
      <c r="D145" s="206" t="s">
        <v>191</v>
      </c>
      <c r="E145" s="228" t="s">
        <v>1</v>
      </c>
      <c r="F145" s="229" t="s">
        <v>209</v>
      </c>
      <c r="G145" s="227"/>
      <c r="H145" s="230">
        <v>115.23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191</v>
      </c>
      <c r="AU145" s="236" t="s">
        <v>90</v>
      </c>
      <c r="AV145" s="15" t="s">
        <v>171</v>
      </c>
      <c r="AW145" s="15" t="s">
        <v>35</v>
      </c>
      <c r="AX145" s="15" t="s">
        <v>88</v>
      </c>
      <c r="AY145" s="236" t="s">
        <v>163</v>
      </c>
    </row>
    <row r="146" spans="1:65" s="2" customFormat="1" ht="16.5" customHeight="1">
      <c r="A146" s="34"/>
      <c r="B146" s="35"/>
      <c r="C146" s="243" t="s">
        <v>183</v>
      </c>
      <c r="D146" s="243" t="s">
        <v>263</v>
      </c>
      <c r="E146" s="244" t="s">
        <v>264</v>
      </c>
      <c r="F146" s="245" t="s">
        <v>265</v>
      </c>
      <c r="G146" s="246" t="s">
        <v>266</v>
      </c>
      <c r="H146" s="247">
        <v>40.331</v>
      </c>
      <c r="I146" s="248"/>
      <c r="J146" s="249">
        <f>ROUND(I146*H146,2)</f>
        <v>0</v>
      </c>
      <c r="K146" s="245" t="s">
        <v>170</v>
      </c>
      <c r="L146" s="250"/>
      <c r="M146" s="251" t="s">
        <v>1</v>
      </c>
      <c r="N146" s="252" t="s">
        <v>46</v>
      </c>
      <c r="O146" s="71"/>
      <c r="P146" s="200">
        <f>O146*H146</f>
        <v>0</v>
      </c>
      <c r="Q146" s="200">
        <v>0.001</v>
      </c>
      <c r="R146" s="200">
        <f>Q146*H146</f>
        <v>0.040331000000000006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267</v>
      </c>
      <c r="AT146" s="202" t="s">
        <v>263</v>
      </c>
      <c r="AU146" s="202" t="s">
        <v>90</v>
      </c>
      <c r="AY146" s="17" t="s">
        <v>163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88</v>
      </c>
      <c r="BK146" s="203">
        <f>ROUND(I146*H146,2)</f>
        <v>0</v>
      </c>
      <c r="BL146" s="17" t="s">
        <v>205</v>
      </c>
      <c r="BM146" s="202" t="s">
        <v>681</v>
      </c>
    </row>
    <row r="147" spans="2:51" s="13" customFormat="1" ht="11.25">
      <c r="B147" s="204"/>
      <c r="C147" s="205"/>
      <c r="D147" s="206" t="s">
        <v>191</v>
      </c>
      <c r="E147" s="205"/>
      <c r="F147" s="207" t="s">
        <v>682</v>
      </c>
      <c r="G147" s="205"/>
      <c r="H147" s="208">
        <v>40.331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191</v>
      </c>
      <c r="AU147" s="214" t="s">
        <v>90</v>
      </c>
      <c r="AV147" s="13" t="s">
        <v>90</v>
      </c>
      <c r="AW147" s="13" t="s">
        <v>4</v>
      </c>
      <c r="AX147" s="13" t="s">
        <v>88</v>
      </c>
      <c r="AY147" s="214" t="s">
        <v>163</v>
      </c>
    </row>
    <row r="148" spans="1:65" s="2" customFormat="1" ht="33" customHeight="1">
      <c r="A148" s="34"/>
      <c r="B148" s="35"/>
      <c r="C148" s="191" t="s">
        <v>187</v>
      </c>
      <c r="D148" s="191" t="s">
        <v>166</v>
      </c>
      <c r="E148" s="192" t="s">
        <v>270</v>
      </c>
      <c r="F148" s="193" t="s">
        <v>271</v>
      </c>
      <c r="G148" s="194" t="s">
        <v>204</v>
      </c>
      <c r="H148" s="195">
        <v>115.23</v>
      </c>
      <c r="I148" s="196"/>
      <c r="J148" s="197">
        <f>ROUND(I148*H148,2)</f>
        <v>0</v>
      </c>
      <c r="K148" s="193" t="s">
        <v>170</v>
      </c>
      <c r="L148" s="39"/>
      <c r="M148" s="198" t="s">
        <v>1</v>
      </c>
      <c r="N148" s="199" t="s">
        <v>46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205</v>
      </c>
      <c r="AT148" s="202" t="s">
        <v>166</v>
      </c>
      <c r="AU148" s="202" t="s">
        <v>90</v>
      </c>
      <c r="AY148" s="17" t="s">
        <v>163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88</v>
      </c>
      <c r="BK148" s="203">
        <f>ROUND(I148*H148,2)</f>
        <v>0</v>
      </c>
      <c r="BL148" s="17" t="s">
        <v>205</v>
      </c>
      <c r="BM148" s="202" t="s">
        <v>683</v>
      </c>
    </row>
    <row r="149" spans="2:51" s="14" customFormat="1" ht="11.25">
      <c r="B149" s="215"/>
      <c r="C149" s="216"/>
      <c r="D149" s="206" t="s">
        <v>191</v>
      </c>
      <c r="E149" s="217" t="s">
        <v>1</v>
      </c>
      <c r="F149" s="218" t="s">
        <v>273</v>
      </c>
      <c r="G149" s="216"/>
      <c r="H149" s="217" t="s">
        <v>1</v>
      </c>
      <c r="I149" s="219"/>
      <c r="J149" s="216"/>
      <c r="K149" s="216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191</v>
      </c>
      <c r="AU149" s="224" t="s">
        <v>90</v>
      </c>
      <c r="AV149" s="14" t="s">
        <v>88</v>
      </c>
      <c r="AW149" s="14" t="s">
        <v>35</v>
      </c>
      <c r="AX149" s="14" t="s">
        <v>81</v>
      </c>
      <c r="AY149" s="224" t="s">
        <v>163</v>
      </c>
    </row>
    <row r="150" spans="2:51" s="14" customFormat="1" ht="11.25">
      <c r="B150" s="215"/>
      <c r="C150" s="216"/>
      <c r="D150" s="206" t="s">
        <v>191</v>
      </c>
      <c r="E150" s="217" t="s">
        <v>1</v>
      </c>
      <c r="F150" s="218" t="s">
        <v>261</v>
      </c>
      <c r="G150" s="216"/>
      <c r="H150" s="217" t="s">
        <v>1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191</v>
      </c>
      <c r="AU150" s="224" t="s">
        <v>90</v>
      </c>
      <c r="AV150" s="14" t="s">
        <v>88</v>
      </c>
      <c r="AW150" s="14" t="s">
        <v>35</v>
      </c>
      <c r="AX150" s="14" t="s">
        <v>81</v>
      </c>
      <c r="AY150" s="224" t="s">
        <v>163</v>
      </c>
    </row>
    <row r="151" spans="2:51" s="13" customFormat="1" ht="11.25">
      <c r="B151" s="204"/>
      <c r="C151" s="205"/>
      <c r="D151" s="206" t="s">
        <v>191</v>
      </c>
      <c r="E151" s="225" t="s">
        <v>1</v>
      </c>
      <c r="F151" s="207" t="s">
        <v>262</v>
      </c>
      <c r="G151" s="205"/>
      <c r="H151" s="208">
        <v>115.23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191</v>
      </c>
      <c r="AU151" s="214" t="s">
        <v>90</v>
      </c>
      <c r="AV151" s="13" t="s">
        <v>90</v>
      </c>
      <c r="AW151" s="13" t="s">
        <v>35</v>
      </c>
      <c r="AX151" s="13" t="s">
        <v>81</v>
      </c>
      <c r="AY151" s="214" t="s">
        <v>163</v>
      </c>
    </row>
    <row r="152" spans="2:51" s="15" customFormat="1" ht="11.25">
      <c r="B152" s="226"/>
      <c r="C152" s="227"/>
      <c r="D152" s="206" t="s">
        <v>191</v>
      </c>
      <c r="E152" s="228" t="s">
        <v>1</v>
      </c>
      <c r="F152" s="229" t="s">
        <v>209</v>
      </c>
      <c r="G152" s="227"/>
      <c r="H152" s="230">
        <v>115.23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191</v>
      </c>
      <c r="AU152" s="236" t="s">
        <v>90</v>
      </c>
      <c r="AV152" s="15" t="s">
        <v>171</v>
      </c>
      <c r="AW152" s="15" t="s">
        <v>35</v>
      </c>
      <c r="AX152" s="15" t="s">
        <v>88</v>
      </c>
      <c r="AY152" s="236" t="s">
        <v>163</v>
      </c>
    </row>
    <row r="153" spans="1:65" s="2" customFormat="1" ht="49.15" customHeight="1">
      <c r="A153" s="34"/>
      <c r="B153" s="35"/>
      <c r="C153" s="243" t="s">
        <v>193</v>
      </c>
      <c r="D153" s="243" t="s">
        <v>263</v>
      </c>
      <c r="E153" s="244" t="s">
        <v>274</v>
      </c>
      <c r="F153" s="245" t="s">
        <v>275</v>
      </c>
      <c r="G153" s="246" t="s">
        <v>204</v>
      </c>
      <c r="H153" s="247">
        <v>126.753</v>
      </c>
      <c r="I153" s="248"/>
      <c r="J153" s="249">
        <f>ROUND(I153*H153,2)</f>
        <v>0</v>
      </c>
      <c r="K153" s="245" t="s">
        <v>170</v>
      </c>
      <c r="L153" s="250"/>
      <c r="M153" s="251" t="s">
        <v>1</v>
      </c>
      <c r="N153" s="252" t="s">
        <v>46</v>
      </c>
      <c r="O153" s="71"/>
      <c r="P153" s="200">
        <f>O153*H153</f>
        <v>0</v>
      </c>
      <c r="Q153" s="200">
        <v>0.004</v>
      </c>
      <c r="R153" s="200">
        <f>Q153*H153</f>
        <v>0.507012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267</v>
      </c>
      <c r="AT153" s="202" t="s">
        <v>263</v>
      </c>
      <c r="AU153" s="202" t="s">
        <v>90</v>
      </c>
      <c r="AY153" s="17" t="s">
        <v>163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205</v>
      </c>
      <c r="BM153" s="202" t="s">
        <v>684</v>
      </c>
    </row>
    <row r="154" spans="2:51" s="13" customFormat="1" ht="11.25">
      <c r="B154" s="204"/>
      <c r="C154" s="205"/>
      <c r="D154" s="206" t="s">
        <v>191</v>
      </c>
      <c r="E154" s="205"/>
      <c r="F154" s="207" t="s">
        <v>685</v>
      </c>
      <c r="G154" s="205"/>
      <c r="H154" s="208">
        <v>126.753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191</v>
      </c>
      <c r="AU154" s="214" t="s">
        <v>90</v>
      </c>
      <c r="AV154" s="13" t="s">
        <v>90</v>
      </c>
      <c r="AW154" s="13" t="s">
        <v>4</v>
      </c>
      <c r="AX154" s="13" t="s">
        <v>88</v>
      </c>
      <c r="AY154" s="214" t="s">
        <v>163</v>
      </c>
    </row>
    <row r="155" spans="1:65" s="2" customFormat="1" ht="33" customHeight="1">
      <c r="A155" s="34"/>
      <c r="B155" s="35"/>
      <c r="C155" s="191" t="s">
        <v>201</v>
      </c>
      <c r="D155" s="191" t="s">
        <v>166</v>
      </c>
      <c r="E155" s="192" t="s">
        <v>278</v>
      </c>
      <c r="F155" s="193" t="s">
        <v>279</v>
      </c>
      <c r="G155" s="194" t="s">
        <v>204</v>
      </c>
      <c r="H155" s="195">
        <v>115.23</v>
      </c>
      <c r="I155" s="196"/>
      <c r="J155" s="197">
        <f>ROUND(I155*H155,2)</f>
        <v>0</v>
      </c>
      <c r="K155" s="193" t="s">
        <v>170</v>
      </c>
      <c r="L155" s="39"/>
      <c r="M155" s="198" t="s">
        <v>1</v>
      </c>
      <c r="N155" s="199" t="s">
        <v>46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205</v>
      </c>
      <c r="AT155" s="202" t="s">
        <v>166</v>
      </c>
      <c r="AU155" s="202" t="s">
        <v>90</v>
      </c>
      <c r="AY155" s="17" t="s">
        <v>163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88</v>
      </c>
      <c r="BK155" s="203">
        <f>ROUND(I155*H155,2)</f>
        <v>0</v>
      </c>
      <c r="BL155" s="17" t="s">
        <v>205</v>
      </c>
      <c r="BM155" s="202" t="s">
        <v>686</v>
      </c>
    </row>
    <row r="156" spans="2:51" s="14" customFormat="1" ht="11.25">
      <c r="B156" s="215"/>
      <c r="C156" s="216"/>
      <c r="D156" s="206" t="s">
        <v>191</v>
      </c>
      <c r="E156" s="217" t="s">
        <v>1</v>
      </c>
      <c r="F156" s="218" t="s">
        <v>281</v>
      </c>
      <c r="G156" s="216"/>
      <c r="H156" s="217" t="s">
        <v>1</v>
      </c>
      <c r="I156" s="219"/>
      <c r="J156" s="216"/>
      <c r="K156" s="216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191</v>
      </c>
      <c r="AU156" s="224" t="s">
        <v>90</v>
      </c>
      <c r="AV156" s="14" t="s">
        <v>88</v>
      </c>
      <c r="AW156" s="14" t="s">
        <v>35</v>
      </c>
      <c r="AX156" s="14" t="s">
        <v>81</v>
      </c>
      <c r="AY156" s="224" t="s">
        <v>163</v>
      </c>
    </row>
    <row r="157" spans="2:51" s="14" customFormat="1" ht="11.25">
      <c r="B157" s="215"/>
      <c r="C157" s="216"/>
      <c r="D157" s="206" t="s">
        <v>191</v>
      </c>
      <c r="E157" s="217" t="s">
        <v>1</v>
      </c>
      <c r="F157" s="218" t="s">
        <v>261</v>
      </c>
      <c r="G157" s="216"/>
      <c r="H157" s="217" t="s">
        <v>1</v>
      </c>
      <c r="I157" s="219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191</v>
      </c>
      <c r="AU157" s="224" t="s">
        <v>90</v>
      </c>
      <c r="AV157" s="14" t="s">
        <v>88</v>
      </c>
      <c r="AW157" s="14" t="s">
        <v>35</v>
      </c>
      <c r="AX157" s="14" t="s">
        <v>81</v>
      </c>
      <c r="AY157" s="224" t="s">
        <v>163</v>
      </c>
    </row>
    <row r="158" spans="2:51" s="13" customFormat="1" ht="11.25">
      <c r="B158" s="204"/>
      <c r="C158" s="205"/>
      <c r="D158" s="206" t="s">
        <v>191</v>
      </c>
      <c r="E158" s="225" t="s">
        <v>1</v>
      </c>
      <c r="F158" s="207" t="s">
        <v>262</v>
      </c>
      <c r="G158" s="205"/>
      <c r="H158" s="208">
        <v>115.23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191</v>
      </c>
      <c r="AU158" s="214" t="s">
        <v>90</v>
      </c>
      <c r="AV158" s="13" t="s">
        <v>90</v>
      </c>
      <c r="AW158" s="13" t="s">
        <v>35</v>
      </c>
      <c r="AX158" s="13" t="s">
        <v>81</v>
      </c>
      <c r="AY158" s="214" t="s">
        <v>163</v>
      </c>
    </row>
    <row r="159" spans="2:51" s="15" customFormat="1" ht="11.25">
      <c r="B159" s="226"/>
      <c r="C159" s="227"/>
      <c r="D159" s="206" t="s">
        <v>191</v>
      </c>
      <c r="E159" s="228" t="s">
        <v>1</v>
      </c>
      <c r="F159" s="229" t="s">
        <v>209</v>
      </c>
      <c r="G159" s="227"/>
      <c r="H159" s="230">
        <v>115.23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191</v>
      </c>
      <c r="AU159" s="236" t="s">
        <v>90</v>
      </c>
      <c r="AV159" s="15" t="s">
        <v>171</v>
      </c>
      <c r="AW159" s="15" t="s">
        <v>35</v>
      </c>
      <c r="AX159" s="15" t="s">
        <v>88</v>
      </c>
      <c r="AY159" s="236" t="s">
        <v>163</v>
      </c>
    </row>
    <row r="160" spans="1:65" s="2" customFormat="1" ht="49.15" customHeight="1">
      <c r="A160" s="34"/>
      <c r="B160" s="35"/>
      <c r="C160" s="191" t="s">
        <v>212</v>
      </c>
      <c r="D160" s="191" t="s">
        <v>166</v>
      </c>
      <c r="E160" s="192" t="s">
        <v>282</v>
      </c>
      <c r="F160" s="193" t="s">
        <v>283</v>
      </c>
      <c r="G160" s="194" t="s">
        <v>204</v>
      </c>
      <c r="H160" s="195">
        <v>10.144</v>
      </c>
      <c r="I160" s="196"/>
      <c r="J160" s="197">
        <f>ROUND(I160*H160,2)</f>
        <v>0</v>
      </c>
      <c r="K160" s="193" t="s">
        <v>170</v>
      </c>
      <c r="L160" s="39"/>
      <c r="M160" s="198" t="s">
        <v>1</v>
      </c>
      <c r="N160" s="199" t="s">
        <v>46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205</v>
      </c>
      <c r="AT160" s="202" t="s">
        <v>166</v>
      </c>
      <c r="AU160" s="202" t="s">
        <v>90</v>
      </c>
      <c r="AY160" s="17" t="s">
        <v>163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88</v>
      </c>
      <c r="BK160" s="203">
        <f>ROUND(I160*H160,2)</f>
        <v>0</v>
      </c>
      <c r="BL160" s="17" t="s">
        <v>205</v>
      </c>
      <c r="BM160" s="202" t="s">
        <v>687</v>
      </c>
    </row>
    <row r="161" spans="2:51" s="14" customFormat="1" ht="11.25">
      <c r="B161" s="215"/>
      <c r="C161" s="216"/>
      <c r="D161" s="206" t="s">
        <v>191</v>
      </c>
      <c r="E161" s="217" t="s">
        <v>1</v>
      </c>
      <c r="F161" s="218" t="s">
        <v>285</v>
      </c>
      <c r="G161" s="216"/>
      <c r="H161" s="217" t="s">
        <v>1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191</v>
      </c>
      <c r="AU161" s="224" t="s">
        <v>90</v>
      </c>
      <c r="AV161" s="14" t="s">
        <v>88</v>
      </c>
      <c r="AW161" s="14" t="s">
        <v>35</v>
      </c>
      <c r="AX161" s="14" t="s">
        <v>81</v>
      </c>
      <c r="AY161" s="224" t="s">
        <v>163</v>
      </c>
    </row>
    <row r="162" spans="2:51" s="14" customFormat="1" ht="11.25">
      <c r="B162" s="215"/>
      <c r="C162" s="216"/>
      <c r="D162" s="206" t="s">
        <v>191</v>
      </c>
      <c r="E162" s="217" t="s">
        <v>1</v>
      </c>
      <c r="F162" s="218" t="s">
        <v>261</v>
      </c>
      <c r="G162" s="216"/>
      <c r="H162" s="217" t="s">
        <v>1</v>
      </c>
      <c r="I162" s="219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191</v>
      </c>
      <c r="AU162" s="224" t="s">
        <v>90</v>
      </c>
      <c r="AV162" s="14" t="s">
        <v>88</v>
      </c>
      <c r="AW162" s="14" t="s">
        <v>35</v>
      </c>
      <c r="AX162" s="14" t="s">
        <v>81</v>
      </c>
      <c r="AY162" s="224" t="s">
        <v>163</v>
      </c>
    </row>
    <row r="163" spans="2:51" s="13" customFormat="1" ht="11.25">
      <c r="B163" s="204"/>
      <c r="C163" s="205"/>
      <c r="D163" s="206" t="s">
        <v>191</v>
      </c>
      <c r="E163" s="225" t="s">
        <v>1</v>
      </c>
      <c r="F163" s="207" t="s">
        <v>688</v>
      </c>
      <c r="G163" s="205"/>
      <c r="H163" s="208">
        <v>10.144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191</v>
      </c>
      <c r="AU163" s="214" t="s">
        <v>90</v>
      </c>
      <c r="AV163" s="13" t="s">
        <v>90</v>
      </c>
      <c r="AW163" s="13" t="s">
        <v>35</v>
      </c>
      <c r="AX163" s="13" t="s">
        <v>81</v>
      </c>
      <c r="AY163" s="214" t="s">
        <v>163</v>
      </c>
    </row>
    <row r="164" spans="2:51" s="15" customFormat="1" ht="11.25">
      <c r="B164" s="226"/>
      <c r="C164" s="227"/>
      <c r="D164" s="206" t="s">
        <v>191</v>
      </c>
      <c r="E164" s="228" t="s">
        <v>1</v>
      </c>
      <c r="F164" s="229" t="s">
        <v>209</v>
      </c>
      <c r="G164" s="227"/>
      <c r="H164" s="230">
        <v>10.144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191</v>
      </c>
      <c r="AU164" s="236" t="s">
        <v>90</v>
      </c>
      <c r="AV164" s="15" t="s">
        <v>171</v>
      </c>
      <c r="AW164" s="15" t="s">
        <v>35</v>
      </c>
      <c r="AX164" s="15" t="s">
        <v>88</v>
      </c>
      <c r="AY164" s="236" t="s">
        <v>163</v>
      </c>
    </row>
    <row r="165" spans="1:65" s="2" customFormat="1" ht="24.2" customHeight="1">
      <c r="A165" s="34"/>
      <c r="B165" s="35"/>
      <c r="C165" s="243" t="s">
        <v>218</v>
      </c>
      <c r="D165" s="243" t="s">
        <v>263</v>
      </c>
      <c r="E165" s="244" t="s">
        <v>287</v>
      </c>
      <c r="F165" s="245" t="s">
        <v>288</v>
      </c>
      <c r="G165" s="246" t="s">
        <v>204</v>
      </c>
      <c r="H165" s="247">
        <v>137.911</v>
      </c>
      <c r="I165" s="248"/>
      <c r="J165" s="249">
        <f>ROUND(I165*H165,2)</f>
        <v>0</v>
      </c>
      <c r="K165" s="245" t="s">
        <v>170</v>
      </c>
      <c r="L165" s="250"/>
      <c r="M165" s="251" t="s">
        <v>1</v>
      </c>
      <c r="N165" s="252" t="s">
        <v>46</v>
      </c>
      <c r="O165" s="71"/>
      <c r="P165" s="200">
        <f>O165*H165</f>
        <v>0</v>
      </c>
      <c r="Q165" s="200">
        <v>0.0003</v>
      </c>
      <c r="R165" s="200">
        <f>Q165*H165</f>
        <v>0.041373299999999995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267</v>
      </c>
      <c r="AT165" s="202" t="s">
        <v>263</v>
      </c>
      <c r="AU165" s="202" t="s">
        <v>90</v>
      </c>
      <c r="AY165" s="17" t="s">
        <v>163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88</v>
      </c>
      <c r="BK165" s="203">
        <f>ROUND(I165*H165,2)</f>
        <v>0</v>
      </c>
      <c r="BL165" s="17" t="s">
        <v>205</v>
      </c>
      <c r="BM165" s="202" t="s">
        <v>689</v>
      </c>
    </row>
    <row r="166" spans="2:51" s="13" customFormat="1" ht="11.25">
      <c r="B166" s="204"/>
      <c r="C166" s="205"/>
      <c r="D166" s="206" t="s">
        <v>191</v>
      </c>
      <c r="E166" s="205"/>
      <c r="F166" s="207" t="s">
        <v>690</v>
      </c>
      <c r="G166" s="205"/>
      <c r="H166" s="208">
        <v>137.911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191</v>
      </c>
      <c r="AU166" s="214" t="s">
        <v>90</v>
      </c>
      <c r="AV166" s="13" t="s">
        <v>90</v>
      </c>
      <c r="AW166" s="13" t="s">
        <v>4</v>
      </c>
      <c r="AX166" s="13" t="s">
        <v>88</v>
      </c>
      <c r="AY166" s="214" t="s">
        <v>163</v>
      </c>
    </row>
    <row r="167" spans="1:65" s="2" customFormat="1" ht="66.75" customHeight="1">
      <c r="A167" s="34"/>
      <c r="B167" s="35"/>
      <c r="C167" s="191" t="s">
        <v>227</v>
      </c>
      <c r="D167" s="191" t="s">
        <v>166</v>
      </c>
      <c r="E167" s="192" t="s">
        <v>291</v>
      </c>
      <c r="F167" s="193" t="s">
        <v>292</v>
      </c>
      <c r="G167" s="194" t="s">
        <v>204</v>
      </c>
      <c r="H167" s="195">
        <v>115.23</v>
      </c>
      <c r="I167" s="196"/>
      <c r="J167" s="197">
        <f>ROUND(I167*H167,2)</f>
        <v>0</v>
      </c>
      <c r="K167" s="193" t="s">
        <v>170</v>
      </c>
      <c r="L167" s="39"/>
      <c r="M167" s="198" t="s">
        <v>1</v>
      </c>
      <c r="N167" s="199" t="s">
        <v>46</v>
      </c>
      <c r="O167" s="71"/>
      <c r="P167" s="200">
        <f>O167*H167</f>
        <v>0</v>
      </c>
      <c r="Q167" s="200">
        <v>0.00018</v>
      </c>
      <c r="R167" s="200">
        <f>Q167*H167</f>
        <v>0.020741400000000004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205</v>
      </c>
      <c r="AT167" s="202" t="s">
        <v>166</v>
      </c>
      <c r="AU167" s="202" t="s">
        <v>90</v>
      </c>
      <c r="AY167" s="17" t="s">
        <v>163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88</v>
      </c>
      <c r="BK167" s="203">
        <f>ROUND(I167*H167,2)</f>
        <v>0</v>
      </c>
      <c r="BL167" s="17" t="s">
        <v>205</v>
      </c>
      <c r="BM167" s="202" t="s">
        <v>691</v>
      </c>
    </row>
    <row r="168" spans="2:51" s="14" customFormat="1" ht="11.25">
      <c r="B168" s="215"/>
      <c r="C168" s="216"/>
      <c r="D168" s="206" t="s">
        <v>191</v>
      </c>
      <c r="E168" s="217" t="s">
        <v>1</v>
      </c>
      <c r="F168" s="218" t="s">
        <v>294</v>
      </c>
      <c r="G168" s="216"/>
      <c r="H168" s="217" t="s">
        <v>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191</v>
      </c>
      <c r="AU168" s="224" t="s">
        <v>90</v>
      </c>
      <c r="AV168" s="14" t="s">
        <v>88</v>
      </c>
      <c r="AW168" s="14" t="s">
        <v>35</v>
      </c>
      <c r="AX168" s="14" t="s">
        <v>81</v>
      </c>
      <c r="AY168" s="224" t="s">
        <v>163</v>
      </c>
    </row>
    <row r="169" spans="2:51" s="14" customFormat="1" ht="11.25">
      <c r="B169" s="215"/>
      <c r="C169" s="216"/>
      <c r="D169" s="206" t="s">
        <v>191</v>
      </c>
      <c r="E169" s="217" t="s">
        <v>1</v>
      </c>
      <c r="F169" s="218" t="s">
        <v>261</v>
      </c>
      <c r="G169" s="216"/>
      <c r="H169" s="217" t="s">
        <v>1</v>
      </c>
      <c r="I169" s="219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191</v>
      </c>
      <c r="AU169" s="224" t="s">
        <v>90</v>
      </c>
      <c r="AV169" s="14" t="s">
        <v>88</v>
      </c>
      <c r="AW169" s="14" t="s">
        <v>35</v>
      </c>
      <c r="AX169" s="14" t="s">
        <v>81</v>
      </c>
      <c r="AY169" s="224" t="s">
        <v>163</v>
      </c>
    </row>
    <row r="170" spans="2:51" s="13" customFormat="1" ht="11.25">
      <c r="B170" s="204"/>
      <c r="C170" s="205"/>
      <c r="D170" s="206" t="s">
        <v>191</v>
      </c>
      <c r="E170" s="225" t="s">
        <v>1</v>
      </c>
      <c r="F170" s="207" t="s">
        <v>692</v>
      </c>
      <c r="G170" s="205"/>
      <c r="H170" s="208">
        <v>115.23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191</v>
      </c>
      <c r="AU170" s="214" t="s">
        <v>90</v>
      </c>
      <c r="AV170" s="13" t="s">
        <v>90</v>
      </c>
      <c r="AW170" s="13" t="s">
        <v>35</v>
      </c>
      <c r="AX170" s="13" t="s">
        <v>81</v>
      </c>
      <c r="AY170" s="214" t="s">
        <v>163</v>
      </c>
    </row>
    <row r="171" spans="2:51" s="15" customFormat="1" ht="11.25">
      <c r="B171" s="226"/>
      <c r="C171" s="227"/>
      <c r="D171" s="206" t="s">
        <v>191</v>
      </c>
      <c r="E171" s="228" t="s">
        <v>233</v>
      </c>
      <c r="F171" s="229" t="s">
        <v>209</v>
      </c>
      <c r="G171" s="227"/>
      <c r="H171" s="230">
        <v>115.23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191</v>
      </c>
      <c r="AU171" s="236" t="s">
        <v>90</v>
      </c>
      <c r="AV171" s="15" t="s">
        <v>171</v>
      </c>
      <c r="AW171" s="15" t="s">
        <v>35</v>
      </c>
      <c r="AX171" s="15" t="s">
        <v>88</v>
      </c>
      <c r="AY171" s="236" t="s">
        <v>163</v>
      </c>
    </row>
    <row r="172" spans="1:65" s="2" customFormat="1" ht="49.15" customHeight="1">
      <c r="A172" s="34"/>
      <c r="B172" s="35"/>
      <c r="C172" s="191" t="s">
        <v>296</v>
      </c>
      <c r="D172" s="191" t="s">
        <v>166</v>
      </c>
      <c r="E172" s="192" t="s">
        <v>297</v>
      </c>
      <c r="F172" s="193" t="s">
        <v>298</v>
      </c>
      <c r="G172" s="194" t="s">
        <v>204</v>
      </c>
      <c r="H172" s="195">
        <v>10.144</v>
      </c>
      <c r="I172" s="196"/>
      <c r="J172" s="197">
        <f>ROUND(I172*H172,2)</f>
        <v>0</v>
      </c>
      <c r="K172" s="193" t="s">
        <v>170</v>
      </c>
      <c r="L172" s="39"/>
      <c r="M172" s="198" t="s">
        <v>1</v>
      </c>
      <c r="N172" s="199" t="s">
        <v>46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171</v>
      </c>
      <c r="AT172" s="202" t="s">
        <v>166</v>
      </c>
      <c r="AU172" s="202" t="s">
        <v>90</v>
      </c>
      <c r="AY172" s="17" t="s">
        <v>163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88</v>
      </c>
      <c r="BK172" s="203">
        <f>ROUND(I172*H172,2)</f>
        <v>0</v>
      </c>
      <c r="BL172" s="17" t="s">
        <v>171</v>
      </c>
      <c r="BM172" s="202" t="s">
        <v>693</v>
      </c>
    </row>
    <row r="173" spans="2:51" s="14" customFormat="1" ht="11.25">
      <c r="B173" s="215"/>
      <c r="C173" s="216"/>
      <c r="D173" s="206" t="s">
        <v>191</v>
      </c>
      <c r="E173" s="217" t="s">
        <v>1</v>
      </c>
      <c r="F173" s="218" t="s">
        <v>300</v>
      </c>
      <c r="G173" s="216"/>
      <c r="H173" s="217" t="s">
        <v>1</v>
      </c>
      <c r="I173" s="219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191</v>
      </c>
      <c r="AU173" s="224" t="s">
        <v>90</v>
      </c>
      <c r="AV173" s="14" t="s">
        <v>88</v>
      </c>
      <c r="AW173" s="14" t="s">
        <v>35</v>
      </c>
      <c r="AX173" s="14" t="s">
        <v>81</v>
      </c>
      <c r="AY173" s="224" t="s">
        <v>163</v>
      </c>
    </row>
    <row r="174" spans="2:51" s="14" customFormat="1" ht="11.25">
      <c r="B174" s="215"/>
      <c r="C174" s="216"/>
      <c r="D174" s="206" t="s">
        <v>191</v>
      </c>
      <c r="E174" s="217" t="s">
        <v>1</v>
      </c>
      <c r="F174" s="218" t="s">
        <v>261</v>
      </c>
      <c r="G174" s="216"/>
      <c r="H174" s="217" t="s">
        <v>1</v>
      </c>
      <c r="I174" s="219"/>
      <c r="J174" s="216"/>
      <c r="K174" s="216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191</v>
      </c>
      <c r="AU174" s="224" t="s">
        <v>90</v>
      </c>
      <c r="AV174" s="14" t="s">
        <v>88</v>
      </c>
      <c r="AW174" s="14" t="s">
        <v>35</v>
      </c>
      <c r="AX174" s="14" t="s">
        <v>81</v>
      </c>
      <c r="AY174" s="224" t="s">
        <v>163</v>
      </c>
    </row>
    <row r="175" spans="2:51" s="13" customFormat="1" ht="11.25">
      <c r="B175" s="204"/>
      <c r="C175" s="205"/>
      <c r="D175" s="206" t="s">
        <v>191</v>
      </c>
      <c r="E175" s="225" t="s">
        <v>1</v>
      </c>
      <c r="F175" s="207" t="s">
        <v>688</v>
      </c>
      <c r="G175" s="205"/>
      <c r="H175" s="208">
        <v>10.144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191</v>
      </c>
      <c r="AU175" s="214" t="s">
        <v>90</v>
      </c>
      <c r="AV175" s="13" t="s">
        <v>90</v>
      </c>
      <c r="AW175" s="13" t="s">
        <v>35</v>
      </c>
      <c r="AX175" s="13" t="s">
        <v>81</v>
      </c>
      <c r="AY175" s="214" t="s">
        <v>163</v>
      </c>
    </row>
    <row r="176" spans="2:51" s="15" customFormat="1" ht="11.25">
      <c r="B176" s="226"/>
      <c r="C176" s="227"/>
      <c r="D176" s="206" t="s">
        <v>191</v>
      </c>
      <c r="E176" s="228" t="s">
        <v>1</v>
      </c>
      <c r="F176" s="229" t="s">
        <v>209</v>
      </c>
      <c r="G176" s="227"/>
      <c r="H176" s="230">
        <v>10.144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191</v>
      </c>
      <c r="AU176" s="236" t="s">
        <v>90</v>
      </c>
      <c r="AV176" s="15" t="s">
        <v>171</v>
      </c>
      <c r="AW176" s="15" t="s">
        <v>35</v>
      </c>
      <c r="AX176" s="15" t="s">
        <v>88</v>
      </c>
      <c r="AY176" s="236" t="s">
        <v>163</v>
      </c>
    </row>
    <row r="177" spans="1:65" s="2" customFormat="1" ht="33" customHeight="1">
      <c r="A177" s="34"/>
      <c r="B177" s="35"/>
      <c r="C177" s="243" t="s">
        <v>301</v>
      </c>
      <c r="D177" s="243" t="s">
        <v>263</v>
      </c>
      <c r="E177" s="244" t="s">
        <v>302</v>
      </c>
      <c r="F177" s="245" t="s">
        <v>303</v>
      </c>
      <c r="G177" s="246" t="s">
        <v>204</v>
      </c>
      <c r="H177" s="247">
        <v>144.18</v>
      </c>
      <c r="I177" s="248"/>
      <c r="J177" s="249">
        <f>ROUND(I177*H177,2)</f>
        <v>0</v>
      </c>
      <c r="K177" s="245" t="s">
        <v>170</v>
      </c>
      <c r="L177" s="250"/>
      <c r="M177" s="251" t="s">
        <v>1</v>
      </c>
      <c r="N177" s="252" t="s">
        <v>46</v>
      </c>
      <c r="O177" s="71"/>
      <c r="P177" s="200">
        <f>O177*H177</f>
        <v>0</v>
      </c>
      <c r="Q177" s="200">
        <v>0.00223</v>
      </c>
      <c r="R177" s="200">
        <f>Q177*H177</f>
        <v>0.32152140000000007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201</v>
      </c>
      <c r="AT177" s="202" t="s">
        <v>263</v>
      </c>
      <c r="AU177" s="202" t="s">
        <v>90</v>
      </c>
      <c r="AY177" s="17" t="s">
        <v>163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88</v>
      </c>
      <c r="BK177" s="203">
        <f>ROUND(I177*H177,2)</f>
        <v>0</v>
      </c>
      <c r="BL177" s="17" t="s">
        <v>171</v>
      </c>
      <c r="BM177" s="202" t="s">
        <v>694</v>
      </c>
    </row>
    <row r="178" spans="2:51" s="14" customFormat="1" ht="11.25">
      <c r="B178" s="215"/>
      <c r="C178" s="216"/>
      <c r="D178" s="206" t="s">
        <v>191</v>
      </c>
      <c r="E178" s="217" t="s">
        <v>1</v>
      </c>
      <c r="F178" s="218" t="s">
        <v>294</v>
      </c>
      <c r="G178" s="216"/>
      <c r="H178" s="217" t="s">
        <v>1</v>
      </c>
      <c r="I178" s="219"/>
      <c r="J178" s="216"/>
      <c r="K178" s="216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191</v>
      </c>
      <c r="AU178" s="224" t="s">
        <v>90</v>
      </c>
      <c r="AV178" s="14" t="s">
        <v>88</v>
      </c>
      <c r="AW178" s="14" t="s">
        <v>35</v>
      </c>
      <c r="AX178" s="14" t="s">
        <v>81</v>
      </c>
      <c r="AY178" s="224" t="s">
        <v>163</v>
      </c>
    </row>
    <row r="179" spans="2:51" s="14" customFormat="1" ht="11.25">
      <c r="B179" s="215"/>
      <c r="C179" s="216"/>
      <c r="D179" s="206" t="s">
        <v>191</v>
      </c>
      <c r="E179" s="217" t="s">
        <v>1</v>
      </c>
      <c r="F179" s="218" t="s">
        <v>261</v>
      </c>
      <c r="G179" s="216"/>
      <c r="H179" s="217" t="s">
        <v>1</v>
      </c>
      <c r="I179" s="219"/>
      <c r="J179" s="216"/>
      <c r="K179" s="216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191</v>
      </c>
      <c r="AU179" s="224" t="s">
        <v>90</v>
      </c>
      <c r="AV179" s="14" t="s">
        <v>88</v>
      </c>
      <c r="AW179" s="14" t="s">
        <v>35</v>
      </c>
      <c r="AX179" s="14" t="s">
        <v>81</v>
      </c>
      <c r="AY179" s="224" t="s">
        <v>163</v>
      </c>
    </row>
    <row r="180" spans="2:51" s="13" customFormat="1" ht="11.25">
      <c r="B180" s="204"/>
      <c r="C180" s="205"/>
      <c r="D180" s="206" t="s">
        <v>191</v>
      </c>
      <c r="E180" s="225" t="s">
        <v>1</v>
      </c>
      <c r="F180" s="207" t="s">
        <v>262</v>
      </c>
      <c r="G180" s="205"/>
      <c r="H180" s="208">
        <v>115.23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191</v>
      </c>
      <c r="AU180" s="214" t="s">
        <v>90</v>
      </c>
      <c r="AV180" s="13" t="s">
        <v>90</v>
      </c>
      <c r="AW180" s="13" t="s">
        <v>35</v>
      </c>
      <c r="AX180" s="13" t="s">
        <v>81</v>
      </c>
      <c r="AY180" s="214" t="s">
        <v>163</v>
      </c>
    </row>
    <row r="181" spans="2:51" s="13" customFormat="1" ht="11.25">
      <c r="B181" s="204"/>
      <c r="C181" s="205"/>
      <c r="D181" s="206" t="s">
        <v>191</v>
      </c>
      <c r="E181" s="225" t="s">
        <v>1</v>
      </c>
      <c r="F181" s="207" t="s">
        <v>688</v>
      </c>
      <c r="G181" s="205"/>
      <c r="H181" s="208">
        <v>10.144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191</v>
      </c>
      <c r="AU181" s="214" t="s">
        <v>90</v>
      </c>
      <c r="AV181" s="13" t="s">
        <v>90</v>
      </c>
      <c r="AW181" s="13" t="s">
        <v>35</v>
      </c>
      <c r="AX181" s="13" t="s">
        <v>81</v>
      </c>
      <c r="AY181" s="214" t="s">
        <v>163</v>
      </c>
    </row>
    <row r="182" spans="2:51" s="15" customFormat="1" ht="11.25">
      <c r="B182" s="226"/>
      <c r="C182" s="227"/>
      <c r="D182" s="206" t="s">
        <v>191</v>
      </c>
      <c r="E182" s="228" t="s">
        <v>1</v>
      </c>
      <c r="F182" s="229" t="s">
        <v>209</v>
      </c>
      <c r="G182" s="227"/>
      <c r="H182" s="230">
        <v>125.374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191</v>
      </c>
      <c r="AU182" s="236" t="s">
        <v>90</v>
      </c>
      <c r="AV182" s="15" t="s">
        <v>171</v>
      </c>
      <c r="AW182" s="15" t="s">
        <v>35</v>
      </c>
      <c r="AX182" s="15" t="s">
        <v>88</v>
      </c>
      <c r="AY182" s="236" t="s">
        <v>163</v>
      </c>
    </row>
    <row r="183" spans="2:51" s="13" customFormat="1" ht="11.25">
      <c r="B183" s="204"/>
      <c r="C183" s="205"/>
      <c r="D183" s="206" t="s">
        <v>191</v>
      </c>
      <c r="E183" s="205"/>
      <c r="F183" s="207" t="s">
        <v>695</v>
      </c>
      <c r="G183" s="205"/>
      <c r="H183" s="208">
        <v>144.18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191</v>
      </c>
      <c r="AU183" s="214" t="s">
        <v>90</v>
      </c>
      <c r="AV183" s="13" t="s">
        <v>90</v>
      </c>
      <c r="AW183" s="13" t="s">
        <v>4</v>
      </c>
      <c r="AX183" s="13" t="s">
        <v>88</v>
      </c>
      <c r="AY183" s="214" t="s">
        <v>163</v>
      </c>
    </row>
    <row r="184" spans="1:65" s="2" customFormat="1" ht="33" customHeight="1">
      <c r="A184" s="34"/>
      <c r="B184" s="35"/>
      <c r="C184" s="191" t="s">
        <v>306</v>
      </c>
      <c r="D184" s="191" t="s">
        <v>166</v>
      </c>
      <c r="E184" s="192" t="s">
        <v>307</v>
      </c>
      <c r="F184" s="193" t="s">
        <v>308</v>
      </c>
      <c r="G184" s="194" t="s">
        <v>204</v>
      </c>
      <c r="H184" s="195">
        <v>115.23</v>
      </c>
      <c r="I184" s="196"/>
      <c r="J184" s="197">
        <f>ROUND(I184*H184,2)</f>
        <v>0</v>
      </c>
      <c r="K184" s="193" t="s">
        <v>170</v>
      </c>
      <c r="L184" s="39"/>
      <c r="M184" s="198" t="s">
        <v>1</v>
      </c>
      <c r="N184" s="199" t="s">
        <v>46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205</v>
      </c>
      <c r="AT184" s="202" t="s">
        <v>166</v>
      </c>
      <c r="AU184" s="202" t="s">
        <v>90</v>
      </c>
      <c r="AY184" s="17" t="s">
        <v>163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88</v>
      </c>
      <c r="BK184" s="203">
        <f>ROUND(I184*H184,2)</f>
        <v>0</v>
      </c>
      <c r="BL184" s="17" t="s">
        <v>205</v>
      </c>
      <c r="BM184" s="202" t="s">
        <v>696</v>
      </c>
    </row>
    <row r="185" spans="2:51" s="14" customFormat="1" ht="11.25">
      <c r="B185" s="215"/>
      <c r="C185" s="216"/>
      <c r="D185" s="206" t="s">
        <v>191</v>
      </c>
      <c r="E185" s="217" t="s">
        <v>1</v>
      </c>
      <c r="F185" s="218" t="s">
        <v>281</v>
      </c>
      <c r="G185" s="216"/>
      <c r="H185" s="217" t="s">
        <v>1</v>
      </c>
      <c r="I185" s="219"/>
      <c r="J185" s="216"/>
      <c r="K185" s="216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191</v>
      </c>
      <c r="AU185" s="224" t="s">
        <v>90</v>
      </c>
      <c r="AV185" s="14" t="s">
        <v>88</v>
      </c>
      <c r="AW185" s="14" t="s">
        <v>35</v>
      </c>
      <c r="AX185" s="14" t="s">
        <v>81</v>
      </c>
      <c r="AY185" s="224" t="s">
        <v>163</v>
      </c>
    </row>
    <row r="186" spans="2:51" s="14" customFormat="1" ht="11.25">
      <c r="B186" s="215"/>
      <c r="C186" s="216"/>
      <c r="D186" s="206" t="s">
        <v>191</v>
      </c>
      <c r="E186" s="217" t="s">
        <v>1</v>
      </c>
      <c r="F186" s="218" t="s">
        <v>261</v>
      </c>
      <c r="G186" s="216"/>
      <c r="H186" s="217" t="s">
        <v>1</v>
      </c>
      <c r="I186" s="219"/>
      <c r="J186" s="216"/>
      <c r="K186" s="216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191</v>
      </c>
      <c r="AU186" s="224" t="s">
        <v>90</v>
      </c>
      <c r="AV186" s="14" t="s">
        <v>88</v>
      </c>
      <c r="AW186" s="14" t="s">
        <v>35</v>
      </c>
      <c r="AX186" s="14" t="s">
        <v>81</v>
      </c>
      <c r="AY186" s="224" t="s">
        <v>163</v>
      </c>
    </row>
    <row r="187" spans="2:51" s="13" customFormat="1" ht="11.25">
      <c r="B187" s="204"/>
      <c r="C187" s="205"/>
      <c r="D187" s="206" t="s">
        <v>191</v>
      </c>
      <c r="E187" s="225" t="s">
        <v>1</v>
      </c>
      <c r="F187" s="207" t="s">
        <v>262</v>
      </c>
      <c r="G187" s="205"/>
      <c r="H187" s="208">
        <v>115.23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191</v>
      </c>
      <c r="AU187" s="214" t="s">
        <v>90</v>
      </c>
      <c r="AV187" s="13" t="s">
        <v>90</v>
      </c>
      <c r="AW187" s="13" t="s">
        <v>35</v>
      </c>
      <c r="AX187" s="13" t="s">
        <v>81</v>
      </c>
      <c r="AY187" s="214" t="s">
        <v>163</v>
      </c>
    </row>
    <row r="188" spans="2:51" s="15" customFormat="1" ht="11.25">
      <c r="B188" s="226"/>
      <c r="C188" s="227"/>
      <c r="D188" s="206" t="s">
        <v>191</v>
      </c>
      <c r="E188" s="228" t="s">
        <v>1</v>
      </c>
      <c r="F188" s="229" t="s">
        <v>209</v>
      </c>
      <c r="G188" s="227"/>
      <c r="H188" s="230">
        <v>115.23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191</v>
      </c>
      <c r="AU188" s="236" t="s">
        <v>90</v>
      </c>
      <c r="AV188" s="15" t="s">
        <v>171</v>
      </c>
      <c r="AW188" s="15" t="s">
        <v>35</v>
      </c>
      <c r="AX188" s="15" t="s">
        <v>88</v>
      </c>
      <c r="AY188" s="236" t="s">
        <v>163</v>
      </c>
    </row>
    <row r="189" spans="1:65" s="2" customFormat="1" ht="24.2" customHeight="1">
      <c r="A189" s="34"/>
      <c r="B189" s="35"/>
      <c r="C189" s="243" t="s">
        <v>8</v>
      </c>
      <c r="D189" s="243" t="s">
        <v>263</v>
      </c>
      <c r="E189" s="244" t="s">
        <v>287</v>
      </c>
      <c r="F189" s="245" t="s">
        <v>288</v>
      </c>
      <c r="G189" s="246" t="s">
        <v>204</v>
      </c>
      <c r="H189" s="247">
        <v>126.753</v>
      </c>
      <c r="I189" s="248"/>
      <c r="J189" s="249">
        <f>ROUND(I189*H189,2)</f>
        <v>0</v>
      </c>
      <c r="K189" s="245" t="s">
        <v>170</v>
      </c>
      <c r="L189" s="250"/>
      <c r="M189" s="251" t="s">
        <v>1</v>
      </c>
      <c r="N189" s="252" t="s">
        <v>46</v>
      </c>
      <c r="O189" s="71"/>
      <c r="P189" s="200">
        <f>O189*H189</f>
        <v>0</v>
      </c>
      <c r="Q189" s="200">
        <v>0.0003</v>
      </c>
      <c r="R189" s="200">
        <f>Q189*H189</f>
        <v>0.038025899999999994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267</v>
      </c>
      <c r="AT189" s="202" t="s">
        <v>263</v>
      </c>
      <c r="AU189" s="202" t="s">
        <v>90</v>
      </c>
      <c r="AY189" s="17" t="s">
        <v>163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88</v>
      </c>
      <c r="BK189" s="203">
        <f>ROUND(I189*H189,2)</f>
        <v>0</v>
      </c>
      <c r="BL189" s="17" t="s">
        <v>205</v>
      </c>
      <c r="BM189" s="202" t="s">
        <v>697</v>
      </c>
    </row>
    <row r="190" spans="2:51" s="13" customFormat="1" ht="11.25">
      <c r="B190" s="204"/>
      <c r="C190" s="205"/>
      <c r="D190" s="206" t="s">
        <v>191</v>
      </c>
      <c r="E190" s="205"/>
      <c r="F190" s="207" t="s">
        <v>685</v>
      </c>
      <c r="G190" s="205"/>
      <c r="H190" s="208">
        <v>126.753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191</v>
      </c>
      <c r="AU190" s="214" t="s">
        <v>90</v>
      </c>
      <c r="AV190" s="13" t="s">
        <v>90</v>
      </c>
      <c r="AW190" s="13" t="s">
        <v>4</v>
      </c>
      <c r="AX190" s="13" t="s">
        <v>88</v>
      </c>
      <c r="AY190" s="214" t="s">
        <v>163</v>
      </c>
    </row>
    <row r="191" spans="1:65" s="2" customFormat="1" ht="37.9" customHeight="1">
      <c r="A191" s="34"/>
      <c r="B191" s="35"/>
      <c r="C191" s="191" t="s">
        <v>205</v>
      </c>
      <c r="D191" s="191" t="s">
        <v>166</v>
      </c>
      <c r="E191" s="192" t="s">
        <v>311</v>
      </c>
      <c r="F191" s="193" t="s">
        <v>312</v>
      </c>
      <c r="G191" s="194" t="s">
        <v>204</v>
      </c>
      <c r="H191" s="195">
        <v>115.23</v>
      </c>
      <c r="I191" s="196"/>
      <c r="J191" s="197">
        <f>ROUND(I191*H191,2)</f>
        <v>0</v>
      </c>
      <c r="K191" s="193" t="s">
        <v>170</v>
      </c>
      <c r="L191" s="39"/>
      <c r="M191" s="198" t="s">
        <v>1</v>
      </c>
      <c r="N191" s="199" t="s">
        <v>46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205</v>
      </c>
      <c r="AT191" s="202" t="s">
        <v>166</v>
      </c>
      <c r="AU191" s="202" t="s">
        <v>90</v>
      </c>
      <c r="AY191" s="17" t="s">
        <v>163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88</v>
      </c>
      <c r="BK191" s="203">
        <f>ROUND(I191*H191,2)</f>
        <v>0</v>
      </c>
      <c r="BL191" s="17" t="s">
        <v>205</v>
      </c>
      <c r="BM191" s="202" t="s">
        <v>698</v>
      </c>
    </row>
    <row r="192" spans="2:51" s="14" customFormat="1" ht="11.25">
      <c r="B192" s="215"/>
      <c r="C192" s="216"/>
      <c r="D192" s="206" t="s">
        <v>191</v>
      </c>
      <c r="E192" s="217" t="s">
        <v>1</v>
      </c>
      <c r="F192" s="218" t="s">
        <v>314</v>
      </c>
      <c r="G192" s="216"/>
      <c r="H192" s="217" t="s">
        <v>1</v>
      </c>
      <c r="I192" s="219"/>
      <c r="J192" s="216"/>
      <c r="K192" s="216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191</v>
      </c>
      <c r="AU192" s="224" t="s">
        <v>90</v>
      </c>
      <c r="AV192" s="14" t="s">
        <v>88</v>
      </c>
      <c r="AW192" s="14" t="s">
        <v>35</v>
      </c>
      <c r="AX192" s="14" t="s">
        <v>81</v>
      </c>
      <c r="AY192" s="224" t="s">
        <v>163</v>
      </c>
    </row>
    <row r="193" spans="2:51" s="14" customFormat="1" ht="11.25">
      <c r="B193" s="215"/>
      <c r="C193" s="216"/>
      <c r="D193" s="206" t="s">
        <v>191</v>
      </c>
      <c r="E193" s="217" t="s">
        <v>1</v>
      </c>
      <c r="F193" s="218" t="s">
        <v>261</v>
      </c>
      <c r="G193" s="216"/>
      <c r="H193" s="217" t="s">
        <v>1</v>
      </c>
      <c r="I193" s="219"/>
      <c r="J193" s="216"/>
      <c r="K193" s="216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191</v>
      </c>
      <c r="AU193" s="224" t="s">
        <v>90</v>
      </c>
      <c r="AV193" s="14" t="s">
        <v>88</v>
      </c>
      <c r="AW193" s="14" t="s">
        <v>35</v>
      </c>
      <c r="AX193" s="14" t="s">
        <v>81</v>
      </c>
      <c r="AY193" s="224" t="s">
        <v>163</v>
      </c>
    </row>
    <row r="194" spans="2:51" s="13" customFormat="1" ht="11.25">
      <c r="B194" s="204"/>
      <c r="C194" s="205"/>
      <c r="D194" s="206" t="s">
        <v>191</v>
      </c>
      <c r="E194" s="225" t="s">
        <v>1</v>
      </c>
      <c r="F194" s="207" t="s">
        <v>262</v>
      </c>
      <c r="G194" s="205"/>
      <c r="H194" s="208">
        <v>115.23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191</v>
      </c>
      <c r="AU194" s="214" t="s">
        <v>90</v>
      </c>
      <c r="AV194" s="13" t="s">
        <v>90</v>
      </c>
      <c r="AW194" s="13" t="s">
        <v>35</v>
      </c>
      <c r="AX194" s="13" t="s">
        <v>81</v>
      </c>
      <c r="AY194" s="214" t="s">
        <v>163</v>
      </c>
    </row>
    <row r="195" spans="2:51" s="15" customFormat="1" ht="11.25">
      <c r="B195" s="226"/>
      <c r="C195" s="227"/>
      <c r="D195" s="206" t="s">
        <v>191</v>
      </c>
      <c r="E195" s="228" t="s">
        <v>1</v>
      </c>
      <c r="F195" s="229" t="s">
        <v>209</v>
      </c>
      <c r="G195" s="227"/>
      <c r="H195" s="230">
        <v>115.23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191</v>
      </c>
      <c r="AU195" s="236" t="s">
        <v>90</v>
      </c>
      <c r="AV195" s="15" t="s">
        <v>171</v>
      </c>
      <c r="AW195" s="15" t="s">
        <v>35</v>
      </c>
      <c r="AX195" s="15" t="s">
        <v>88</v>
      </c>
      <c r="AY195" s="236" t="s">
        <v>163</v>
      </c>
    </row>
    <row r="196" spans="1:65" s="2" customFormat="1" ht="37.9" customHeight="1">
      <c r="A196" s="34"/>
      <c r="B196" s="35"/>
      <c r="C196" s="243" t="s">
        <v>315</v>
      </c>
      <c r="D196" s="243" t="s">
        <v>263</v>
      </c>
      <c r="E196" s="244" t="s">
        <v>316</v>
      </c>
      <c r="F196" s="245" t="s">
        <v>317</v>
      </c>
      <c r="G196" s="246" t="s">
        <v>204</v>
      </c>
      <c r="H196" s="247">
        <v>126.753</v>
      </c>
      <c r="I196" s="248"/>
      <c r="J196" s="249">
        <f>ROUND(I196*H196,2)</f>
        <v>0</v>
      </c>
      <c r="K196" s="245" t="s">
        <v>170</v>
      </c>
      <c r="L196" s="250"/>
      <c r="M196" s="251" t="s">
        <v>1</v>
      </c>
      <c r="N196" s="252" t="s">
        <v>46</v>
      </c>
      <c r="O196" s="71"/>
      <c r="P196" s="200">
        <f>O196*H196</f>
        <v>0</v>
      </c>
      <c r="Q196" s="200">
        <v>0.0023</v>
      </c>
      <c r="R196" s="200">
        <f>Q196*H196</f>
        <v>0.2915319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267</v>
      </c>
      <c r="AT196" s="202" t="s">
        <v>263</v>
      </c>
      <c r="AU196" s="202" t="s">
        <v>90</v>
      </c>
      <c r="AY196" s="17" t="s">
        <v>163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88</v>
      </c>
      <c r="BK196" s="203">
        <f>ROUND(I196*H196,2)</f>
        <v>0</v>
      </c>
      <c r="BL196" s="17" t="s">
        <v>205</v>
      </c>
      <c r="BM196" s="202" t="s">
        <v>699</v>
      </c>
    </row>
    <row r="197" spans="2:51" s="13" customFormat="1" ht="11.25">
      <c r="B197" s="204"/>
      <c r="C197" s="205"/>
      <c r="D197" s="206" t="s">
        <v>191</v>
      </c>
      <c r="E197" s="205"/>
      <c r="F197" s="207" t="s">
        <v>685</v>
      </c>
      <c r="G197" s="205"/>
      <c r="H197" s="208">
        <v>126.753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191</v>
      </c>
      <c r="AU197" s="214" t="s">
        <v>90</v>
      </c>
      <c r="AV197" s="13" t="s">
        <v>90</v>
      </c>
      <c r="AW197" s="13" t="s">
        <v>4</v>
      </c>
      <c r="AX197" s="13" t="s">
        <v>88</v>
      </c>
      <c r="AY197" s="214" t="s">
        <v>163</v>
      </c>
    </row>
    <row r="198" spans="1:65" s="2" customFormat="1" ht="33" customHeight="1">
      <c r="A198" s="34"/>
      <c r="B198" s="35"/>
      <c r="C198" s="191" t="s">
        <v>319</v>
      </c>
      <c r="D198" s="191" t="s">
        <v>166</v>
      </c>
      <c r="E198" s="192" t="s">
        <v>320</v>
      </c>
      <c r="F198" s="193" t="s">
        <v>321</v>
      </c>
      <c r="G198" s="194" t="s">
        <v>204</v>
      </c>
      <c r="H198" s="195">
        <v>115.23</v>
      </c>
      <c r="I198" s="196"/>
      <c r="J198" s="197">
        <f>ROUND(I198*H198,2)</f>
        <v>0</v>
      </c>
      <c r="K198" s="193" t="s">
        <v>170</v>
      </c>
      <c r="L198" s="39"/>
      <c r="M198" s="198" t="s">
        <v>1</v>
      </c>
      <c r="N198" s="199" t="s">
        <v>46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205</v>
      </c>
      <c r="AT198" s="202" t="s">
        <v>166</v>
      </c>
      <c r="AU198" s="202" t="s">
        <v>90</v>
      </c>
      <c r="AY198" s="17" t="s">
        <v>163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88</v>
      </c>
      <c r="BK198" s="203">
        <f>ROUND(I198*H198,2)</f>
        <v>0</v>
      </c>
      <c r="BL198" s="17" t="s">
        <v>205</v>
      </c>
      <c r="BM198" s="202" t="s">
        <v>700</v>
      </c>
    </row>
    <row r="199" spans="2:51" s="14" customFormat="1" ht="11.25">
      <c r="B199" s="215"/>
      <c r="C199" s="216"/>
      <c r="D199" s="206" t="s">
        <v>191</v>
      </c>
      <c r="E199" s="217" t="s">
        <v>1</v>
      </c>
      <c r="F199" s="218" t="s">
        <v>323</v>
      </c>
      <c r="G199" s="216"/>
      <c r="H199" s="217" t="s">
        <v>1</v>
      </c>
      <c r="I199" s="219"/>
      <c r="J199" s="216"/>
      <c r="K199" s="216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191</v>
      </c>
      <c r="AU199" s="224" t="s">
        <v>90</v>
      </c>
      <c r="AV199" s="14" t="s">
        <v>88</v>
      </c>
      <c r="AW199" s="14" t="s">
        <v>35</v>
      </c>
      <c r="AX199" s="14" t="s">
        <v>81</v>
      </c>
      <c r="AY199" s="224" t="s">
        <v>163</v>
      </c>
    </row>
    <row r="200" spans="2:51" s="14" customFormat="1" ht="11.25">
      <c r="B200" s="215"/>
      <c r="C200" s="216"/>
      <c r="D200" s="206" t="s">
        <v>191</v>
      </c>
      <c r="E200" s="217" t="s">
        <v>1</v>
      </c>
      <c r="F200" s="218" t="s">
        <v>261</v>
      </c>
      <c r="G200" s="216"/>
      <c r="H200" s="217" t="s">
        <v>1</v>
      </c>
      <c r="I200" s="219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191</v>
      </c>
      <c r="AU200" s="224" t="s">
        <v>90</v>
      </c>
      <c r="AV200" s="14" t="s">
        <v>88</v>
      </c>
      <c r="AW200" s="14" t="s">
        <v>35</v>
      </c>
      <c r="AX200" s="14" t="s">
        <v>81</v>
      </c>
      <c r="AY200" s="224" t="s">
        <v>163</v>
      </c>
    </row>
    <row r="201" spans="2:51" s="13" customFormat="1" ht="11.25">
      <c r="B201" s="204"/>
      <c r="C201" s="205"/>
      <c r="D201" s="206" t="s">
        <v>191</v>
      </c>
      <c r="E201" s="225" t="s">
        <v>1</v>
      </c>
      <c r="F201" s="207" t="s">
        <v>262</v>
      </c>
      <c r="G201" s="205"/>
      <c r="H201" s="208">
        <v>115.23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191</v>
      </c>
      <c r="AU201" s="214" t="s">
        <v>90</v>
      </c>
      <c r="AV201" s="13" t="s">
        <v>90</v>
      </c>
      <c r="AW201" s="13" t="s">
        <v>35</v>
      </c>
      <c r="AX201" s="13" t="s">
        <v>81</v>
      </c>
      <c r="AY201" s="214" t="s">
        <v>163</v>
      </c>
    </row>
    <row r="202" spans="2:51" s="15" customFormat="1" ht="11.25">
      <c r="B202" s="226"/>
      <c r="C202" s="227"/>
      <c r="D202" s="206" t="s">
        <v>191</v>
      </c>
      <c r="E202" s="228" t="s">
        <v>1</v>
      </c>
      <c r="F202" s="229" t="s">
        <v>209</v>
      </c>
      <c r="G202" s="227"/>
      <c r="H202" s="230">
        <v>115.23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191</v>
      </c>
      <c r="AU202" s="236" t="s">
        <v>90</v>
      </c>
      <c r="AV202" s="15" t="s">
        <v>171</v>
      </c>
      <c r="AW202" s="15" t="s">
        <v>35</v>
      </c>
      <c r="AX202" s="15" t="s">
        <v>88</v>
      </c>
      <c r="AY202" s="236" t="s">
        <v>163</v>
      </c>
    </row>
    <row r="203" spans="1:65" s="2" customFormat="1" ht="24.2" customHeight="1">
      <c r="A203" s="34"/>
      <c r="B203" s="35"/>
      <c r="C203" s="243" t="s">
        <v>324</v>
      </c>
      <c r="D203" s="243" t="s">
        <v>263</v>
      </c>
      <c r="E203" s="244" t="s">
        <v>325</v>
      </c>
      <c r="F203" s="245" t="s">
        <v>326</v>
      </c>
      <c r="G203" s="246" t="s">
        <v>204</v>
      </c>
      <c r="H203" s="247">
        <v>126.753</v>
      </c>
      <c r="I203" s="248"/>
      <c r="J203" s="249">
        <f>ROUND(I203*H203,2)</f>
        <v>0</v>
      </c>
      <c r="K203" s="245" t="s">
        <v>170</v>
      </c>
      <c r="L203" s="250"/>
      <c r="M203" s="251" t="s">
        <v>1</v>
      </c>
      <c r="N203" s="252" t="s">
        <v>46</v>
      </c>
      <c r="O203" s="71"/>
      <c r="P203" s="200">
        <f>O203*H203</f>
        <v>0</v>
      </c>
      <c r="Q203" s="200">
        <v>0.0002</v>
      </c>
      <c r="R203" s="200">
        <f>Q203*H203</f>
        <v>0.0253506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267</v>
      </c>
      <c r="AT203" s="202" t="s">
        <v>263</v>
      </c>
      <c r="AU203" s="202" t="s">
        <v>90</v>
      </c>
      <c r="AY203" s="17" t="s">
        <v>163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88</v>
      </c>
      <c r="BK203" s="203">
        <f>ROUND(I203*H203,2)</f>
        <v>0</v>
      </c>
      <c r="BL203" s="17" t="s">
        <v>205</v>
      </c>
      <c r="BM203" s="202" t="s">
        <v>701</v>
      </c>
    </row>
    <row r="204" spans="2:51" s="13" customFormat="1" ht="11.25">
      <c r="B204" s="204"/>
      <c r="C204" s="205"/>
      <c r="D204" s="206" t="s">
        <v>191</v>
      </c>
      <c r="E204" s="205"/>
      <c r="F204" s="207" t="s">
        <v>685</v>
      </c>
      <c r="G204" s="205"/>
      <c r="H204" s="208">
        <v>126.753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191</v>
      </c>
      <c r="AU204" s="214" t="s">
        <v>90</v>
      </c>
      <c r="AV204" s="13" t="s">
        <v>90</v>
      </c>
      <c r="AW204" s="13" t="s">
        <v>4</v>
      </c>
      <c r="AX204" s="13" t="s">
        <v>88</v>
      </c>
      <c r="AY204" s="214" t="s">
        <v>163</v>
      </c>
    </row>
    <row r="205" spans="1:65" s="2" customFormat="1" ht="33" customHeight="1">
      <c r="A205" s="34"/>
      <c r="B205" s="35"/>
      <c r="C205" s="191" t="s">
        <v>328</v>
      </c>
      <c r="D205" s="191" t="s">
        <v>166</v>
      </c>
      <c r="E205" s="192" t="s">
        <v>329</v>
      </c>
      <c r="F205" s="193" t="s">
        <v>330</v>
      </c>
      <c r="G205" s="194" t="s">
        <v>204</v>
      </c>
      <c r="H205" s="195">
        <v>115.23</v>
      </c>
      <c r="I205" s="196"/>
      <c r="J205" s="197">
        <f>ROUND(I205*H205,2)</f>
        <v>0</v>
      </c>
      <c r="K205" s="193" t="s">
        <v>170</v>
      </c>
      <c r="L205" s="39"/>
      <c r="M205" s="198" t="s">
        <v>1</v>
      </c>
      <c r="N205" s="199" t="s">
        <v>46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205</v>
      </c>
      <c r="AT205" s="202" t="s">
        <v>166</v>
      </c>
      <c r="AU205" s="202" t="s">
        <v>90</v>
      </c>
      <c r="AY205" s="17" t="s">
        <v>163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88</v>
      </c>
      <c r="BK205" s="203">
        <f>ROUND(I205*H205,2)</f>
        <v>0</v>
      </c>
      <c r="BL205" s="17" t="s">
        <v>205</v>
      </c>
      <c r="BM205" s="202" t="s">
        <v>702</v>
      </c>
    </row>
    <row r="206" spans="2:51" s="14" customFormat="1" ht="11.25">
      <c r="B206" s="215"/>
      <c r="C206" s="216"/>
      <c r="D206" s="206" t="s">
        <v>191</v>
      </c>
      <c r="E206" s="217" t="s">
        <v>1</v>
      </c>
      <c r="F206" s="218" t="s">
        <v>332</v>
      </c>
      <c r="G206" s="216"/>
      <c r="H206" s="217" t="s">
        <v>1</v>
      </c>
      <c r="I206" s="219"/>
      <c r="J206" s="216"/>
      <c r="K206" s="216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191</v>
      </c>
      <c r="AU206" s="224" t="s">
        <v>90</v>
      </c>
      <c r="AV206" s="14" t="s">
        <v>88</v>
      </c>
      <c r="AW206" s="14" t="s">
        <v>35</v>
      </c>
      <c r="AX206" s="14" t="s">
        <v>81</v>
      </c>
      <c r="AY206" s="224" t="s">
        <v>163</v>
      </c>
    </row>
    <row r="207" spans="2:51" s="14" customFormat="1" ht="11.25">
      <c r="B207" s="215"/>
      <c r="C207" s="216"/>
      <c r="D207" s="206" t="s">
        <v>191</v>
      </c>
      <c r="E207" s="217" t="s">
        <v>1</v>
      </c>
      <c r="F207" s="218" t="s">
        <v>261</v>
      </c>
      <c r="G207" s="216"/>
      <c r="H207" s="217" t="s">
        <v>1</v>
      </c>
      <c r="I207" s="219"/>
      <c r="J207" s="216"/>
      <c r="K207" s="216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191</v>
      </c>
      <c r="AU207" s="224" t="s">
        <v>90</v>
      </c>
      <c r="AV207" s="14" t="s">
        <v>88</v>
      </c>
      <c r="AW207" s="14" t="s">
        <v>35</v>
      </c>
      <c r="AX207" s="14" t="s">
        <v>81</v>
      </c>
      <c r="AY207" s="224" t="s">
        <v>163</v>
      </c>
    </row>
    <row r="208" spans="2:51" s="13" customFormat="1" ht="11.25">
      <c r="B208" s="204"/>
      <c r="C208" s="205"/>
      <c r="D208" s="206" t="s">
        <v>191</v>
      </c>
      <c r="E208" s="225" t="s">
        <v>1</v>
      </c>
      <c r="F208" s="207" t="s">
        <v>262</v>
      </c>
      <c r="G208" s="205"/>
      <c r="H208" s="208">
        <v>115.23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191</v>
      </c>
      <c r="AU208" s="214" t="s">
        <v>90</v>
      </c>
      <c r="AV208" s="13" t="s">
        <v>90</v>
      </c>
      <c r="AW208" s="13" t="s">
        <v>35</v>
      </c>
      <c r="AX208" s="13" t="s">
        <v>81</v>
      </c>
      <c r="AY208" s="214" t="s">
        <v>163</v>
      </c>
    </row>
    <row r="209" spans="2:51" s="15" customFormat="1" ht="11.25">
      <c r="B209" s="226"/>
      <c r="C209" s="227"/>
      <c r="D209" s="206" t="s">
        <v>191</v>
      </c>
      <c r="E209" s="228" t="s">
        <v>1</v>
      </c>
      <c r="F209" s="229" t="s">
        <v>209</v>
      </c>
      <c r="G209" s="227"/>
      <c r="H209" s="230">
        <v>115.23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191</v>
      </c>
      <c r="AU209" s="236" t="s">
        <v>90</v>
      </c>
      <c r="AV209" s="15" t="s">
        <v>171</v>
      </c>
      <c r="AW209" s="15" t="s">
        <v>35</v>
      </c>
      <c r="AX209" s="15" t="s">
        <v>88</v>
      </c>
      <c r="AY209" s="236" t="s">
        <v>163</v>
      </c>
    </row>
    <row r="210" spans="1:65" s="2" customFormat="1" ht="24.2" customHeight="1">
      <c r="A210" s="34"/>
      <c r="B210" s="35"/>
      <c r="C210" s="243" t="s">
        <v>7</v>
      </c>
      <c r="D210" s="243" t="s">
        <v>263</v>
      </c>
      <c r="E210" s="244" t="s">
        <v>333</v>
      </c>
      <c r="F210" s="245" t="s">
        <v>334</v>
      </c>
      <c r="G210" s="246" t="s">
        <v>335</v>
      </c>
      <c r="H210" s="247">
        <v>12.675</v>
      </c>
      <c r="I210" s="248"/>
      <c r="J210" s="249">
        <f>ROUND(I210*H210,2)</f>
        <v>0</v>
      </c>
      <c r="K210" s="245" t="s">
        <v>170</v>
      </c>
      <c r="L210" s="250"/>
      <c r="M210" s="251" t="s">
        <v>1</v>
      </c>
      <c r="N210" s="252" t="s">
        <v>46</v>
      </c>
      <c r="O210" s="71"/>
      <c r="P210" s="200">
        <f>O210*H210</f>
        <v>0</v>
      </c>
      <c r="Q210" s="200">
        <v>0.35</v>
      </c>
      <c r="R210" s="200">
        <f>Q210*H210</f>
        <v>4.43625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267</v>
      </c>
      <c r="AT210" s="202" t="s">
        <v>263</v>
      </c>
      <c r="AU210" s="202" t="s">
        <v>90</v>
      </c>
      <c r="AY210" s="17" t="s">
        <v>163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88</v>
      </c>
      <c r="BK210" s="203">
        <f>ROUND(I210*H210,2)</f>
        <v>0</v>
      </c>
      <c r="BL210" s="17" t="s">
        <v>205</v>
      </c>
      <c r="BM210" s="202" t="s">
        <v>703</v>
      </c>
    </row>
    <row r="211" spans="2:51" s="14" customFormat="1" ht="11.25">
      <c r="B211" s="215"/>
      <c r="C211" s="216"/>
      <c r="D211" s="206" t="s">
        <v>191</v>
      </c>
      <c r="E211" s="217" t="s">
        <v>1</v>
      </c>
      <c r="F211" s="218" t="s">
        <v>337</v>
      </c>
      <c r="G211" s="216"/>
      <c r="H211" s="217" t="s">
        <v>1</v>
      </c>
      <c r="I211" s="219"/>
      <c r="J211" s="216"/>
      <c r="K211" s="216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191</v>
      </c>
      <c r="AU211" s="224" t="s">
        <v>90</v>
      </c>
      <c r="AV211" s="14" t="s">
        <v>88</v>
      </c>
      <c r="AW211" s="14" t="s">
        <v>35</v>
      </c>
      <c r="AX211" s="14" t="s">
        <v>81</v>
      </c>
      <c r="AY211" s="224" t="s">
        <v>163</v>
      </c>
    </row>
    <row r="212" spans="2:51" s="14" customFormat="1" ht="11.25">
      <c r="B212" s="215"/>
      <c r="C212" s="216"/>
      <c r="D212" s="206" t="s">
        <v>191</v>
      </c>
      <c r="E212" s="217" t="s">
        <v>1</v>
      </c>
      <c r="F212" s="218" t="s">
        <v>261</v>
      </c>
      <c r="G212" s="216"/>
      <c r="H212" s="217" t="s">
        <v>1</v>
      </c>
      <c r="I212" s="219"/>
      <c r="J212" s="216"/>
      <c r="K212" s="216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191</v>
      </c>
      <c r="AU212" s="224" t="s">
        <v>90</v>
      </c>
      <c r="AV212" s="14" t="s">
        <v>88</v>
      </c>
      <c r="AW212" s="14" t="s">
        <v>35</v>
      </c>
      <c r="AX212" s="14" t="s">
        <v>81</v>
      </c>
      <c r="AY212" s="224" t="s">
        <v>163</v>
      </c>
    </row>
    <row r="213" spans="2:51" s="13" customFormat="1" ht="11.25">
      <c r="B213" s="204"/>
      <c r="C213" s="205"/>
      <c r="D213" s="206" t="s">
        <v>191</v>
      </c>
      <c r="E213" s="225" t="s">
        <v>1</v>
      </c>
      <c r="F213" s="207" t="s">
        <v>338</v>
      </c>
      <c r="G213" s="205"/>
      <c r="H213" s="208">
        <v>11.523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191</v>
      </c>
      <c r="AU213" s="214" t="s">
        <v>90</v>
      </c>
      <c r="AV213" s="13" t="s">
        <v>90</v>
      </c>
      <c r="AW213" s="13" t="s">
        <v>35</v>
      </c>
      <c r="AX213" s="13" t="s">
        <v>81</v>
      </c>
      <c r="AY213" s="214" t="s">
        <v>163</v>
      </c>
    </row>
    <row r="214" spans="2:51" s="15" customFormat="1" ht="11.25">
      <c r="B214" s="226"/>
      <c r="C214" s="227"/>
      <c r="D214" s="206" t="s">
        <v>191</v>
      </c>
      <c r="E214" s="228" t="s">
        <v>1</v>
      </c>
      <c r="F214" s="229" t="s">
        <v>209</v>
      </c>
      <c r="G214" s="227"/>
      <c r="H214" s="230">
        <v>11.523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191</v>
      </c>
      <c r="AU214" s="236" t="s">
        <v>90</v>
      </c>
      <c r="AV214" s="15" t="s">
        <v>171</v>
      </c>
      <c r="AW214" s="15" t="s">
        <v>35</v>
      </c>
      <c r="AX214" s="15" t="s">
        <v>88</v>
      </c>
      <c r="AY214" s="236" t="s">
        <v>163</v>
      </c>
    </row>
    <row r="215" spans="2:51" s="13" customFormat="1" ht="11.25">
      <c r="B215" s="204"/>
      <c r="C215" s="205"/>
      <c r="D215" s="206" t="s">
        <v>191</v>
      </c>
      <c r="E215" s="205"/>
      <c r="F215" s="207" t="s">
        <v>704</v>
      </c>
      <c r="G215" s="205"/>
      <c r="H215" s="208">
        <v>12.675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191</v>
      </c>
      <c r="AU215" s="214" t="s">
        <v>90</v>
      </c>
      <c r="AV215" s="13" t="s">
        <v>90</v>
      </c>
      <c r="AW215" s="13" t="s">
        <v>4</v>
      </c>
      <c r="AX215" s="13" t="s">
        <v>88</v>
      </c>
      <c r="AY215" s="214" t="s">
        <v>163</v>
      </c>
    </row>
    <row r="216" spans="1:65" s="2" customFormat="1" ht="33" customHeight="1">
      <c r="A216" s="34"/>
      <c r="B216" s="35"/>
      <c r="C216" s="191" t="s">
        <v>340</v>
      </c>
      <c r="D216" s="191" t="s">
        <v>166</v>
      </c>
      <c r="E216" s="192" t="s">
        <v>341</v>
      </c>
      <c r="F216" s="193" t="s">
        <v>342</v>
      </c>
      <c r="G216" s="194" t="s">
        <v>204</v>
      </c>
      <c r="H216" s="195">
        <v>115.23</v>
      </c>
      <c r="I216" s="196"/>
      <c r="J216" s="197">
        <f>ROUND(I216*H216,2)</f>
        <v>0</v>
      </c>
      <c r="K216" s="193" t="s">
        <v>170</v>
      </c>
      <c r="L216" s="39"/>
      <c r="M216" s="198" t="s">
        <v>1</v>
      </c>
      <c r="N216" s="199" t="s">
        <v>46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205</v>
      </c>
      <c r="AT216" s="202" t="s">
        <v>166</v>
      </c>
      <c r="AU216" s="202" t="s">
        <v>90</v>
      </c>
      <c r="AY216" s="17" t="s">
        <v>163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88</v>
      </c>
      <c r="BK216" s="203">
        <f>ROUND(I216*H216,2)</f>
        <v>0</v>
      </c>
      <c r="BL216" s="17" t="s">
        <v>205</v>
      </c>
      <c r="BM216" s="202" t="s">
        <v>705</v>
      </c>
    </row>
    <row r="217" spans="2:51" s="14" customFormat="1" ht="11.25">
      <c r="B217" s="215"/>
      <c r="C217" s="216"/>
      <c r="D217" s="206" t="s">
        <v>191</v>
      </c>
      <c r="E217" s="217" t="s">
        <v>1</v>
      </c>
      <c r="F217" s="218" t="s">
        <v>344</v>
      </c>
      <c r="G217" s="216"/>
      <c r="H217" s="217" t="s">
        <v>1</v>
      </c>
      <c r="I217" s="219"/>
      <c r="J217" s="216"/>
      <c r="K217" s="216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191</v>
      </c>
      <c r="AU217" s="224" t="s">
        <v>90</v>
      </c>
      <c r="AV217" s="14" t="s">
        <v>88</v>
      </c>
      <c r="AW217" s="14" t="s">
        <v>35</v>
      </c>
      <c r="AX217" s="14" t="s">
        <v>81</v>
      </c>
      <c r="AY217" s="224" t="s">
        <v>163</v>
      </c>
    </row>
    <row r="218" spans="2:51" s="14" customFormat="1" ht="11.25">
      <c r="B218" s="215"/>
      <c r="C218" s="216"/>
      <c r="D218" s="206" t="s">
        <v>191</v>
      </c>
      <c r="E218" s="217" t="s">
        <v>1</v>
      </c>
      <c r="F218" s="218" t="s">
        <v>261</v>
      </c>
      <c r="G218" s="216"/>
      <c r="H218" s="217" t="s">
        <v>1</v>
      </c>
      <c r="I218" s="219"/>
      <c r="J218" s="216"/>
      <c r="K218" s="216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191</v>
      </c>
      <c r="AU218" s="224" t="s">
        <v>90</v>
      </c>
      <c r="AV218" s="14" t="s">
        <v>88</v>
      </c>
      <c r="AW218" s="14" t="s">
        <v>35</v>
      </c>
      <c r="AX218" s="14" t="s">
        <v>81</v>
      </c>
      <c r="AY218" s="224" t="s">
        <v>163</v>
      </c>
    </row>
    <row r="219" spans="2:51" s="13" customFormat="1" ht="11.25">
      <c r="B219" s="204"/>
      <c r="C219" s="205"/>
      <c r="D219" s="206" t="s">
        <v>191</v>
      </c>
      <c r="E219" s="225" t="s">
        <v>1</v>
      </c>
      <c r="F219" s="207" t="s">
        <v>262</v>
      </c>
      <c r="G219" s="205"/>
      <c r="H219" s="208">
        <v>115.23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191</v>
      </c>
      <c r="AU219" s="214" t="s">
        <v>90</v>
      </c>
      <c r="AV219" s="13" t="s">
        <v>90</v>
      </c>
      <c r="AW219" s="13" t="s">
        <v>35</v>
      </c>
      <c r="AX219" s="13" t="s">
        <v>81</v>
      </c>
      <c r="AY219" s="214" t="s">
        <v>163</v>
      </c>
    </row>
    <row r="220" spans="2:51" s="15" customFormat="1" ht="11.25">
      <c r="B220" s="226"/>
      <c r="C220" s="227"/>
      <c r="D220" s="206" t="s">
        <v>191</v>
      </c>
      <c r="E220" s="228" t="s">
        <v>1</v>
      </c>
      <c r="F220" s="229" t="s">
        <v>209</v>
      </c>
      <c r="G220" s="227"/>
      <c r="H220" s="230">
        <v>115.23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191</v>
      </c>
      <c r="AU220" s="236" t="s">
        <v>90</v>
      </c>
      <c r="AV220" s="15" t="s">
        <v>171</v>
      </c>
      <c r="AW220" s="15" t="s">
        <v>35</v>
      </c>
      <c r="AX220" s="15" t="s">
        <v>88</v>
      </c>
      <c r="AY220" s="236" t="s">
        <v>163</v>
      </c>
    </row>
    <row r="221" spans="1:65" s="2" customFormat="1" ht="16.5" customHeight="1">
      <c r="A221" s="34"/>
      <c r="B221" s="35"/>
      <c r="C221" s="243" t="s">
        <v>345</v>
      </c>
      <c r="D221" s="243" t="s">
        <v>263</v>
      </c>
      <c r="E221" s="244" t="s">
        <v>346</v>
      </c>
      <c r="F221" s="245" t="s">
        <v>347</v>
      </c>
      <c r="G221" s="246" t="s">
        <v>204</v>
      </c>
      <c r="H221" s="247">
        <v>126.753</v>
      </c>
      <c r="I221" s="248"/>
      <c r="J221" s="249">
        <f>ROUND(I221*H221,2)</f>
        <v>0</v>
      </c>
      <c r="K221" s="245" t="s">
        <v>170</v>
      </c>
      <c r="L221" s="250"/>
      <c r="M221" s="251" t="s">
        <v>1</v>
      </c>
      <c r="N221" s="252" t="s">
        <v>46</v>
      </c>
      <c r="O221" s="71"/>
      <c r="P221" s="200">
        <f>O221*H221</f>
        <v>0</v>
      </c>
      <c r="Q221" s="200">
        <v>0.011</v>
      </c>
      <c r="R221" s="200">
        <f>Q221*H221</f>
        <v>1.394283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267</v>
      </c>
      <c r="AT221" s="202" t="s">
        <v>263</v>
      </c>
      <c r="AU221" s="202" t="s">
        <v>90</v>
      </c>
      <c r="AY221" s="17" t="s">
        <v>163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88</v>
      </c>
      <c r="BK221" s="203">
        <f>ROUND(I221*H221,2)</f>
        <v>0</v>
      </c>
      <c r="BL221" s="17" t="s">
        <v>205</v>
      </c>
      <c r="BM221" s="202" t="s">
        <v>706</v>
      </c>
    </row>
    <row r="222" spans="2:51" s="13" customFormat="1" ht="11.25">
      <c r="B222" s="204"/>
      <c r="C222" s="205"/>
      <c r="D222" s="206" t="s">
        <v>191</v>
      </c>
      <c r="E222" s="205"/>
      <c r="F222" s="207" t="s">
        <v>685</v>
      </c>
      <c r="G222" s="205"/>
      <c r="H222" s="208">
        <v>126.753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191</v>
      </c>
      <c r="AU222" s="214" t="s">
        <v>90</v>
      </c>
      <c r="AV222" s="13" t="s">
        <v>90</v>
      </c>
      <c r="AW222" s="13" t="s">
        <v>4</v>
      </c>
      <c r="AX222" s="13" t="s">
        <v>88</v>
      </c>
      <c r="AY222" s="214" t="s">
        <v>163</v>
      </c>
    </row>
    <row r="223" spans="1:65" s="2" customFormat="1" ht="55.5" customHeight="1">
      <c r="A223" s="34"/>
      <c r="B223" s="35"/>
      <c r="C223" s="191" t="s">
        <v>349</v>
      </c>
      <c r="D223" s="191" t="s">
        <v>166</v>
      </c>
      <c r="E223" s="192" t="s">
        <v>350</v>
      </c>
      <c r="F223" s="193" t="s">
        <v>351</v>
      </c>
      <c r="G223" s="194" t="s">
        <v>335</v>
      </c>
      <c r="H223" s="195">
        <v>7.353</v>
      </c>
      <c r="I223" s="196"/>
      <c r="J223" s="197">
        <f>ROUND(I223*H223,2)</f>
        <v>0</v>
      </c>
      <c r="K223" s="193" t="s">
        <v>170</v>
      </c>
      <c r="L223" s="39"/>
      <c r="M223" s="198" t="s">
        <v>1</v>
      </c>
      <c r="N223" s="199" t="s">
        <v>46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205</v>
      </c>
      <c r="AT223" s="202" t="s">
        <v>166</v>
      </c>
      <c r="AU223" s="202" t="s">
        <v>90</v>
      </c>
      <c r="AY223" s="17" t="s">
        <v>163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88</v>
      </c>
      <c r="BK223" s="203">
        <f>ROUND(I223*H223,2)</f>
        <v>0</v>
      </c>
      <c r="BL223" s="17" t="s">
        <v>205</v>
      </c>
      <c r="BM223" s="202" t="s">
        <v>707</v>
      </c>
    </row>
    <row r="224" spans="2:51" s="14" customFormat="1" ht="11.25">
      <c r="B224" s="215"/>
      <c r="C224" s="216"/>
      <c r="D224" s="206" t="s">
        <v>191</v>
      </c>
      <c r="E224" s="217" t="s">
        <v>1</v>
      </c>
      <c r="F224" s="218" t="s">
        <v>353</v>
      </c>
      <c r="G224" s="216"/>
      <c r="H224" s="217" t="s">
        <v>1</v>
      </c>
      <c r="I224" s="219"/>
      <c r="J224" s="216"/>
      <c r="K224" s="216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191</v>
      </c>
      <c r="AU224" s="224" t="s">
        <v>90</v>
      </c>
      <c r="AV224" s="14" t="s">
        <v>88</v>
      </c>
      <c r="AW224" s="14" t="s">
        <v>35</v>
      </c>
      <c r="AX224" s="14" t="s">
        <v>81</v>
      </c>
      <c r="AY224" s="224" t="s">
        <v>163</v>
      </c>
    </row>
    <row r="225" spans="2:51" s="14" customFormat="1" ht="11.25">
      <c r="B225" s="215"/>
      <c r="C225" s="216"/>
      <c r="D225" s="206" t="s">
        <v>191</v>
      </c>
      <c r="E225" s="217" t="s">
        <v>1</v>
      </c>
      <c r="F225" s="218" t="s">
        <v>261</v>
      </c>
      <c r="G225" s="216"/>
      <c r="H225" s="217" t="s">
        <v>1</v>
      </c>
      <c r="I225" s="219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191</v>
      </c>
      <c r="AU225" s="224" t="s">
        <v>90</v>
      </c>
      <c r="AV225" s="14" t="s">
        <v>88</v>
      </c>
      <c r="AW225" s="14" t="s">
        <v>35</v>
      </c>
      <c r="AX225" s="14" t="s">
        <v>81</v>
      </c>
      <c r="AY225" s="224" t="s">
        <v>163</v>
      </c>
    </row>
    <row r="226" spans="2:51" s="13" customFormat="1" ht="11.25">
      <c r="B226" s="204"/>
      <c r="C226" s="205"/>
      <c r="D226" s="206" t="s">
        <v>191</v>
      </c>
      <c r="E226" s="225" t="s">
        <v>1</v>
      </c>
      <c r="F226" s="207" t="s">
        <v>708</v>
      </c>
      <c r="G226" s="205"/>
      <c r="H226" s="208">
        <v>7.353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191</v>
      </c>
      <c r="AU226" s="214" t="s">
        <v>90</v>
      </c>
      <c r="AV226" s="13" t="s">
        <v>90</v>
      </c>
      <c r="AW226" s="13" t="s">
        <v>35</v>
      </c>
      <c r="AX226" s="13" t="s">
        <v>81</v>
      </c>
      <c r="AY226" s="214" t="s">
        <v>163</v>
      </c>
    </row>
    <row r="227" spans="2:51" s="15" customFormat="1" ht="11.25">
      <c r="B227" s="226"/>
      <c r="C227" s="227"/>
      <c r="D227" s="206" t="s">
        <v>191</v>
      </c>
      <c r="E227" s="228" t="s">
        <v>1</v>
      </c>
      <c r="F227" s="229" t="s">
        <v>209</v>
      </c>
      <c r="G227" s="227"/>
      <c r="H227" s="230">
        <v>7.353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191</v>
      </c>
      <c r="AU227" s="236" t="s">
        <v>90</v>
      </c>
      <c r="AV227" s="15" t="s">
        <v>171</v>
      </c>
      <c r="AW227" s="15" t="s">
        <v>35</v>
      </c>
      <c r="AX227" s="15" t="s">
        <v>88</v>
      </c>
      <c r="AY227" s="236" t="s">
        <v>163</v>
      </c>
    </row>
    <row r="228" spans="1:65" s="2" customFormat="1" ht="16.5" customHeight="1">
      <c r="A228" s="34"/>
      <c r="B228" s="35"/>
      <c r="C228" s="243" t="s">
        <v>355</v>
      </c>
      <c r="D228" s="243" t="s">
        <v>263</v>
      </c>
      <c r="E228" s="244" t="s">
        <v>356</v>
      </c>
      <c r="F228" s="245" t="s">
        <v>357</v>
      </c>
      <c r="G228" s="246" t="s">
        <v>169</v>
      </c>
      <c r="H228" s="247">
        <v>13.235</v>
      </c>
      <c r="I228" s="248"/>
      <c r="J228" s="249">
        <f>ROUND(I228*H228,2)</f>
        <v>0</v>
      </c>
      <c r="K228" s="245" t="s">
        <v>170</v>
      </c>
      <c r="L228" s="250"/>
      <c r="M228" s="251" t="s">
        <v>1</v>
      </c>
      <c r="N228" s="252" t="s">
        <v>46</v>
      </c>
      <c r="O228" s="71"/>
      <c r="P228" s="200">
        <f>O228*H228</f>
        <v>0</v>
      </c>
      <c r="Q228" s="200">
        <v>1</v>
      </c>
      <c r="R228" s="200">
        <f>Q228*H228</f>
        <v>13.235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267</v>
      </c>
      <c r="AT228" s="202" t="s">
        <v>263</v>
      </c>
      <c r="AU228" s="202" t="s">
        <v>90</v>
      </c>
      <c r="AY228" s="17" t="s">
        <v>163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88</v>
      </c>
      <c r="BK228" s="203">
        <f>ROUND(I228*H228,2)</f>
        <v>0</v>
      </c>
      <c r="BL228" s="17" t="s">
        <v>205</v>
      </c>
      <c r="BM228" s="202" t="s">
        <v>709</v>
      </c>
    </row>
    <row r="229" spans="2:51" s="13" customFormat="1" ht="11.25">
      <c r="B229" s="204"/>
      <c r="C229" s="205"/>
      <c r="D229" s="206" t="s">
        <v>191</v>
      </c>
      <c r="E229" s="205"/>
      <c r="F229" s="207" t="s">
        <v>710</v>
      </c>
      <c r="G229" s="205"/>
      <c r="H229" s="208">
        <v>13.235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191</v>
      </c>
      <c r="AU229" s="214" t="s">
        <v>90</v>
      </c>
      <c r="AV229" s="13" t="s">
        <v>90</v>
      </c>
      <c r="AW229" s="13" t="s">
        <v>4</v>
      </c>
      <c r="AX229" s="13" t="s">
        <v>88</v>
      </c>
      <c r="AY229" s="214" t="s">
        <v>163</v>
      </c>
    </row>
    <row r="230" spans="1:65" s="2" customFormat="1" ht="44.25" customHeight="1">
      <c r="A230" s="34"/>
      <c r="B230" s="35"/>
      <c r="C230" s="191" t="s">
        <v>360</v>
      </c>
      <c r="D230" s="191" t="s">
        <v>166</v>
      </c>
      <c r="E230" s="192" t="s">
        <v>361</v>
      </c>
      <c r="F230" s="193" t="s">
        <v>362</v>
      </c>
      <c r="G230" s="194" t="s">
        <v>169</v>
      </c>
      <c r="H230" s="195">
        <v>20.03</v>
      </c>
      <c r="I230" s="196"/>
      <c r="J230" s="197">
        <f>ROUND(I230*H230,2)</f>
        <v>0</v>
      </c>
      <c r="K230" s="193" t="s">
        <v>170</v>
      </c>
      <c r="L230" s="39"/>
      <c r="M230" s="198" t="s">
        <v>1</v>
      </c>
      <c r="N230" s="199" t="s">
        <v>46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205</v>
      </c>
      <c r="AT230" s="202" t="s">
        <v>166</v>
      </c>
      <c r="AU230" s="202" t="s">
        <v>90</v>
      </c>
      <c r="AY230" s="17" t="s">
        <v>163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88</v>
      </c>
      <c r="BK230" s="203">
        <f>ROUND(I230*H230,2)</f>
        <v>0</v>
      </c>
      <c r="BL230" s="17" t="s">
        <v>205</v>
      </c>
      <c r="BM230" s="202" t="s">
        <v>711</v>
      </c>
    </row>
    <row r="231" spans="1:65" s="2" customFormat="1" ht="49.15" customHeight="1">
      <c r="A231" s="34"/>
      <c r="B231" s="35"/>
      <c r="C231" s="191" t="s">
        <v>364</v>
      </c>
      <c r="D231" s="191" t="s">
        <v>166</v>
      </c>
      <c r="E231" s="192" t="s">
        <v>365</v>
      </c>
      <c r="F231" s="193" t="s">
        <v>366</v>
      </c>
      <c r="G231" s="194" t="s">
        <v>169</v>
      </c>
      <c r="H231" s="195">
        <v>20.03</v>
      </c>
      <c r="I231" s="196"/>
      <c r="J231" s="197">
        <f>ROUND(I231*H231,2)</f>
        <v>0</v>
      </c>
      <c r="K231" s="193" t="s">
        <v>170</v>
      </c>
      <c r="L231" s="39"/>
      <c r="M231" s="198" t="s">
        <v>1</v>
      </c>
      <c r="N231" s="199" t="s">
        <v>46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205</v>
      </c>
      <c r="AT231" s="202" t="s">
        <v>166</v>
      </c>
      <c r="AU231" s="202" t="s">
        <v>90</v>
      </c>
      <c r="AY231" s="17" t="s">
        <v>163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88</v>
      </c>
      <c r="BK231" s="203">
        <f>ROUND(I231*H231,2)</f>
        <v>0</v>
      </c>
      <c r="BL231" s="17" t="s">
        <v>205</v>
      </c>
      <c r="BM231" s="202" t="s">
        <v>712</v>
      </c>
    </row>
    <row r="232" spans="2:63" s="12" customFormat="1" ht="22.9" customHeight="1">
      <c r="B232" s="175"/>
      <c r="C232" s="176"/>
      <c r="D232" s="177" t="s">
        <v>80</v>
      </c>
      <c r="E232" s="189" t="s">
        <v>368</v>
      </c>
      <c r="F232" s="189" t="s">
        <v>369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SUM(P233:P254)</f>
        <v>0</v>
      </c>
      <c r="Q232" s="183"/>
      <c r="R232" s="184">
        <f>SUM(R233:R254)</f>
        <v>2.3457593599999997</v>
      </c>
      <c r="S232" s="183"/>
      <c r="T232" s="185">
        <f>SUM(T233:T254)</f>
        <v>0</v>
      </c>
      <c r="AR232" s="186" t="s">
        <v>90</v>
      </c>
      <c r="AT232" s="187" t="s">
        <v>80</v>
      </c>
      <c r="AU232" s="187" t="s">
        <v>88</v>
      </c>
      <c r="AY232" s="186" t="s">
        <v>163</v>
      </c>
      <c r="BK232" s="188">
        <f>SUM(BK233:BK254)</f>
        <v>0</v>
      </c>
    </row>
    <row r="233" spans="1:65" s="2" customFormat="1" ht="44.25" customHeight="1">
      <c r="A233" s="34"/>
      <c r="B233" s="35"/>
      <c r="C233" s="191" t="s">
        <v>370</v>
      </c>
      <c r="D233" s="191" t="s">
        <v>166</v>
      </c>
      <c r="E233" s="192" t="s">
        <v>371</v>
      </c>
      <c r="F233" s="193" t="s">
        <v>372</v>
      </c>
      <c r="G233" s="194" t="s">
        <v>204</v>
      </c>
      <c r="H233" s="195">
        <v>345.69</v>
      </c>
      <c r="I233" s="196"/>
      <c r="J233" s="197">
        <f>ROUND(I233*H233,2)</f>
        <v>0</v>
      </c>
      <c r="K233" s="193" t="s">
        <v>170</v>
      </c>
      <c r="L233" s="39"/>
      <c r="M233" s="198" t="s">
        <v>1</v>
      </c>
      <c r="N233" s="199" t="s">
        <v>46</v>
      </c>
      <c r="O233" s="71"/>
      <c r="P233" s="200">
        <f>O233*H233</f>
        <v>0</v>
      </c>
      <c r="Q233" s="200">
        <v>0.00012</v>
      </c>
      <c r="R233" s="200">
        <f>Q233*H233</f>
        <v>0.0414828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205</v>
      </c>
      <c r="AT233" s="202" t="s">
        <v>166</v>
      </c>
      <c r="AU233" s="202" t="s">
        <v>90</v>
      </c>
      <c r="AY233" s="17" t="s">
        <v>163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88</v>
      </c>
      <c r="BK233" s="203">
        <f>ROUND(I233*H233,2)</f>
        <v>0</v>
      </c>
      <c r="BL233" s="17" t="s">
        <v>205</v>
      </c>
      <c r="BM233" s="202" t="s">
        <v>713</v>
      </c>
    </row>
    <row r="234" spans="1:65" s="2" customFormat="1" ht="24.2" customHeight="1">
      <c r="A234" s="34"/>
      <c r="B234" s="35"/>
      <c r="C234" s="243" t="s">
        <v>374</v>
      </c>
      <c r="D234" s="243" t="s">
        <v>263</v>
      </c>
      <c r="E234" s="244" t="s">
        <v>375</v>
      </c>
      <c r="F234" s="245" t="s">
        <v>376</v>
      </c>
      <c r="G234" s="246" t="s">
        <v>204</v>
      </c>
      <c r="H234" s="247">
        <v>126.753</v>
      </c>
      <c r="I234" s="248"/>
      <c r="J234" s="249">
        <f>ROUND(I234*H234,2)</f>
        <v>0</v>
      </c>
      <c r="K234" s="245" t="s">
        <v>170</v>
      </c>
      <c r="L234" s="250"/>
      <c r="M234" s="251" t="s">
        <v>1</v>
      </c>
      <c r="N234" s="252" t="s">
        <v>46</v>
      </c>
      <c r="O234" s="71"/>
      <c r="P234" s="200">
        <f>O234*H234</f>
        <v>0</v>
      </c>
      <c r="Q234" s="200">
        <v>0.006</v>
      </c>
      <c r="R234" s="200">
        <f>Q234*H234</f>
        <v>0.760518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267</v>
      </c>
      <c r="AT234" s="202" t="s">
        <v>263</v>
      </c>
      <c r="AU234" s="202" t="s">
        <v>90</v>
      </c>
      <c r="AY234" s="17" t="s">
        <v>163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88</v>
      </c>
      <c r="BK234" s="203">
        <f>ROUND(I234*H234,2)</f>
        <v>0</v>
      </c>
      <c r="BL234" s="17" t="s">
        <v>205</v>
      </c>
      <c r="BM234" s="202" t="s">
        <v>714</v>
      </c>
    </row>
    <row r="235" spans="2:51" s="14" customFormat="1" ht="11.25">
      <c r="B235" s="215"/>
      <c r="C235" s="216"/>
      <c r="D235" s="206" t="s">
        <v>191</v>
      </c>
      <c r="E235" s="217" t="s">
        <v>1</v>
      </c>
      <c r="F235" s="218" t="s">
        <v>378</v>
      </c>
      <c r="G235" s="216"/>
      <c r="H235" s="217" t="s">
        <v>1</v>
      </c>
      <c r="I235" s="219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191</v>
      </c>
      <c r="AU235" s="224" t="s">
        <v>90</v>
      </c>
      <c r="AV235" s="14" t="s">
        <v>88</v>
      </c>
      <c r="AW235" s="14" t="s">
        <v>35</v>
      </c>
      <c r="AX235" s="14" t="s">
        <v>81</v>
      </c>
      <c r="AY235" s="224" t="s">
        <v>163</v>
      </c>
    </row>
    <row r="236" spans="2:51" s="14" customFormat="1" ht="11.25">
      <c r="B236" s="215"/>
      <c r="C236" s="216"/>
      <c r="D236" s="206" t="s">
        <v>191</v>
      </c>
      <c r="E236" s="217" t="s">
        <v>1</v>
      </c>
      <c r="F236" s="218" t="s">
        <v>261</v>
      </c>
      <c r="G236" s="216"/>
      <c r="H236" s="217" t="s">
        <v>1</v>
      </c>
      <c r="I236" s="219"/>
      <c r="J236" s="216"/>
      <c r="K236" s="216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191</v>
      </c>
      <c r="AU236" s="224" t="s">
        <v>90</v>
      </c>
      <c r="AV236" s="14" t="s">
        <v>88</v>
      </c>
      <c r="AW236" s="14" t="s">
        <v>35</v>
      </c>
      <c r="AX236" s="14" t="s">
        <v>81</v>
      </c>
      <c r="AY236" s="224" t="s">
        <v>163</v>
      </c>
    </row>
    <row r="237" spans="2:51" s="13" customFormat="1" ht="11.25">
      <c r="B237" s="204"/>
      <c r="C237" s="205"/>
      <c r="D237" s="206" t="s">
        <v>191</v>
      </c>
      <c r="E237" s="225" t="s">
        <v>1</v>
      </c>
      <c r="F237" s="207" t="s">
        <v>262</v>
      </c>
      <c r="G237" s="205"/>
      <c r="H237" s="208">
        <v>115.23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191</v>
      </c>
      <c r="AU237" s="214" t="s">
        <v>90</v>
      </c>
      <c r="AV237" s="13" t="s">
        <v>90</v>
      </c>
      <c r="AW237" s="13" t="s">
        <v>35</v>
      </c>
      <c r="AX237" s="13" t="s">
        <v>81</v>
      </c>
      <c r="AY237" s="214" t="s">
        <v>163</v>
      </c>
    </row>
    <row r="238" spans="2:51" s="15" customFormat="1" ht="11.25">
      <c r="B238" s="226"/>
      <c r="C238" s="227"/>
      <c r="D238" s="206" t="s">
        <v>191</v>
      </c>
      <c r="E238" s="228" t="s">
        <v>1</v>
      </c>
      <c r="F238" s="229" t="s">
        <v>209</v>
      </c>
      <c r="G238" s="227"/>
      <c r="H238" s="230">
        <v>115.23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191</v>
      </c>
      <c r="AU238" s="236" t="s">
        <v>90</v>
      </c>
      <c r="AV238" s="15" t="s">
        <v>171</v>
      </c>
      <c r="AW238" s="15" t="s">
        <v>35</v>
      </c>
      <c r="AX238" s="15" t="s">
        <v>88</v>
      </c>
      <c r="AY238" s="236" t="s">
        <v>163</v>
      </c>
    </row>
    <row r="239" spans="2:51" s="13" customFormat="1" ht="11.25">
      <c r="B239" s="204"/>
      <c r="C239" s="205"/>
      <c r="D239" s="206" t="s">
        <v>191</v>
      </c>
      <c r="E239" s="205"/>
      <c r="F239" s="207" t="s">
        <v>685</v>
      </c>
      <c r="G239" s="205"/>
      <c r="H239" s="208">
        <v>126.753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191</v>
      </c>
      <c r="AU239" s="214" t="s">
        <v>90</v>
      </c>
      <c r="AV239" s="13" t="s">
        <v>90</v>
      </c>
      <c r="AW239" s="13" t="s">
        <v>4</v>
      </c>
      <c r="AX239" s="13" t="s">
        <v>88</v>
      </c>
      <c r="AY239" s="214" t="s">
        <v>163</v>
      </c>
    </row>
    <row r="240" spans="1:65" s="2" customFormat="1" ht="24.2" customHeight="1">
      <c r="A240" s="34"/>
      <c r="B240" s="35"/>
      <c r="C240" s="243" t="s">
        <v>379</v>
      </c>
      <c r="D240" s="243" t="s">
        <v>263</v>
      </c>
      <c r="E240" s="244" t="s">
        <v>380</v>
      </c>
      <c r="F240" s="245" t="s">
        <v>381</v>
      </c>
      <c r="G240" s="246" t="s">
        <v>204</v>
      </c>
      <c r="H240" s="247">
        <v>253.506</v>
      </c>
      <c r="I240" s="248"/>
      <c r="J240" s="249">
        <f>ROUND(I240*H240,2)</f>
        <v>0</v>
      </c>
      <c r="K240" s="245" t="s">
        <v>170</v>
      </c>
      <c r="L240" s="250"/>
      <c r="M240" s="251" t="s">
        <v>1</v>
      </c>
      <c r="N240" s="252" t="s">
        <v>46</v>
      </c>
      <c r="O240" s="71"/>
      <c r="P240" s="200">
        <f>O240*H240</f>
        <v>0</v>
      </c>
      <c r="Q240" s="200">
        <v>0.006</v>
      </c>
      <c r="R240" s="200">
        <f>Q240*H240</f>
        <v>1.521036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267</v>
      </c>
      <c r="AT240" s="202" t="s">
        <v>263</v>
      </c>
      <c r="AU240" s="202" t="s">
        <v>90</v>
      </c>
      <c r="AY240" s="17" t="s">
        <v>163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88</v>
      </c>
      <c r="BK240" s="203">
        <f>ROUND(I240*H240,2)</f>
        <v>0</v>
      </c>
      <c r="BL240" s="17" t="s">
        <v>205</v>
      </c>
      <c r="BM240" s="202" t="s">
        <v>715</v>
      </c>
    </row>
    <row r="241" spans="2:51" s="14" customFormat="1" ht="11.25">
      <c r="B241" s="215"/>
      <c r="C241" s="216"/>
      <c r="D241" s="206" t="s">
        <v>191</v>
      </c>
      <c r="E241" s="217" t="s">
        <v>1</v>
      </c>
      <c r="F241" s="218" t="s">
        <v>383</v>
      </c>
      <c r="G241" s="216"/>
      <c r="H241" s="217" t="s">
        <v>1</v>
      </c>
      <c r="I241" s="219"/>
      <c r="J241" s="216"/>
      <c r="K241" s="216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191</v>
      </c>
      <c r="AU241" s="224" t="s">
        <v>90</v>
      </c>
      <c r="AV241" s="14" t="s">
        <v>88</v>
      </c>
      <c r="AW241" s="14" t="s">
        <v>35</v>
      </c>
      <c r="AX241" s="14" t="s">
        <v>81</v>
      </c>
      <c r="AY241" s="224" t="s">
        <v>163</v>
      </c>
    </row>
    <row r="242" spans="2:51" s="14" customFormat="1" ht="11.25">
      <c r="B242" s="215"/>
      <c r="C242" s="216"/>
      <c r="D242" s="206" t="s">
        <v>191</v>
      </c>
      <c r="E242" s="217" t="s">
        <v>1</v>
      </c>
      <c r="F242" s="218" t="s">
        <v>261</v>
      </c>
      <c r="G242" s="216"/>
      <c r="H242" s="217" t="s">
        <v>1</v>
      </c>
      <c r="I242" s="219"/>
      <c r="J242" s="216"/>
      <c r="K242" s="216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191</v>
      </c>
      <c r="AU242" s="224" t="s">
        <v>90</v>
      </c>
      <c r="AV242" s="14" t="s">
        <v>88</v>
      </c>
      <c r="AW242" s="14" t="s">
        <v>35</v>
      </c>
      <c r="AX242" s="14" t="s">
        <v>81</v>
      </c>
      <c r="AY242" s="224" t="s">
        <v>163</v>
      </c>
    </row>
    <row r="243" spans="2:51" s="13" customFormat="1" ht="11.25">
      <c r="B243" s="204"/>
      <c r="C243" s="205"/>
      <c r="D243" s="206" t="s">
        <v>191</v>
      </c>
      <c r="E243" s="225" t="s">
        <v>1</v>
      </c>
      <c r="F243" s="207" t="s">
        <v>384</v>
      </c>
      <c r="G243" s="205"/>
      <c r="H243" s="208">
        <v>230.46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191</v>
      </c>
      <c r="AU243" s="214" t="s">
        <v>90</v>
      </c>
      <c r="AV243" s="13" t="s">
        <v>90</v>
      </c>
      <c r="AW243" s="13" t="s">
        <v>35</v>
      </c>
      <c r="AX243" s="13" t="s">
        <v>81</v>
      </c>
      <c r="AY243" s="214" t="s">
        <v>163</v>
      </c>
    </row>
    <row r="244" spans="2:51" s="15" customFormat="1" ht="11.25">
      <c r="B244" s="226"/>
      <c r="C244" s="227"/>
      <c r="D244" s="206" t="s">
        <v>191</v>
      </c>
      <c r="E244" s="228" t="s">
        <v>1</v>
      </c>
      <c r="F244" s="229" t="s">
        <v>209</v>
      </c>
      <c r="G244" s="227"/>
      <c r="H244" s="230">
        <v>230.46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191</v>
      </c>
      <c r="AU244" s="236" t="s">
        <v>90</v>
      </c>
      <c r="AV244" s="15" t="s">
        <v>171</v>
      </c>
      <c r="AW244" s="15" t="s">
        <v>35</v>
      </c>
      <c r="AX244" s="15" t="s">
        <v>88</v>
      </c>
      <c r="AY244" s="236" t="s">
        <v>163</v>
      </c>
    </row>
    <row r="245" spans="2:51" s="13" customFormat="1" ht="11.25">
      <c r="B245" s="204"/>
      <c r="C245" s="205"/>
      <c r="D245" s="206" t="s">
        <v>191</v>
      </c>
      <c r="E245" s="205"/>
      <c r="F245" s="207" t="s">
        <v>716</v>
      </c>
      <c r="G245" s="205"/>
      <c r="H245" s="208">
        <v>253.506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191</v>
      </c>
      <c r="AU245" s="214" t="s">
        <v>90</v>
      </c>
      <c r="AV245" s="13" t="s">
        <v>90</v>
      </c>
      <c r="AW245" s="13" t="s">
        <v>4</v>
      </c>
      <c r="AX245" s="13" t="s">
        <v>88</v>
      </c>
      <c r="AY245" s="214" t="s">
        <v>163</v>
      </c>
    </row>
    <row r="246" spans="1:65" s="2" customFormat="1" ht="33" customHeight="1">
      <c r="A246" s="34"/>
      <c r="B246" s="35"/>
      <c r="C246" s="191" t="s">
        <v>386</v>
      </c>
      <c r="D246" s="191" t="s">
        <v>166</v>
      </c>
      <c r="E246" s="192" t="s">
        <v>398</v>
      </c>
      <c r="F246" s="193" t="s">
        <v>399</v>
      </c>
      <c r="G246" s="194" t="s">
        <v>400</v>
      </c>
      <c r="H246" s="195">
        <v>50.72</v>
      </c>
      <c r="I246" s="196"/>
      <c r="J246" s="197">
        <f>ROUND(I246*H246,2)</f>
        <v>0</v>
      </c>
      <c r="K246" s="193" t="s">
        <v>170</v>
      </c>
      <c r="L246" s="39"/>
      <c r="M246" s="198" t="s">
        <v>1</v>
      </c>
      <c r="N246" s="199" t="s">
        <v>46</v>
      </c>
      <c r="O246" s="71"/>
      <c r="P246" s="200">
        <f>O246*H246</f>
        <v>0</v>
      </c>
      <c r="Q246" s="200">
        <v>3E-05</v>
      </c>
      <c r="R246" s="200">
        <f>Q246*H246</f>
        <v>0.0015216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205</v>
      </c>
      <c r="AT246" s="202" t="s">
        <v>166</v>
      </c>
      <c r="AU246" s="202" t="s">
        <v>90</v>
      </c>
      <c r="AY246" s="17" t="s">
        <v>163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88</v>
      </c>
      <c r="BK246" s="203">
        <f>ROUND(I246*H246,2)</f>
        <v>0</v>
      </c>
      <c r="BL246" s="17" t="s">
        <v>205</v>
      </c>
      <c r="BM246" s="202" t="s">
        <v>717</v>
      </c>
    </row>
    <row r="247" spans="2:51" s="14" customFormat="1" ht="11.25">
      <c r="B247" s="215"/>
      <c r="C247" s="216"/>
      <c r="D247" s="206" t="s">
        <v>191</v>
      </c>
      <c r="E247" s="217" t="s">
        <v>1</v>
      </c>
      <c r="F247" s="218" t="s">
        <v>402</v>
      </c>
      <c r="G247" s="216"/>
      <c r="H247" s="217" t="s">
        <v>1</v>
      </c>
      <c r="I247" s="219"/>
      <c r="J247" s="216"/>
      <c r="K247" s="216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191</v>
      </c>
      <c r="AU247" s="224" t="s">
        <v>90</v>
      </c>
      <c r="AV247" s="14" t="s">
        <v>88</v>
      </c>
      <c r="AW247" s="14" t="s">
        <v>35</v>
      </c>
      <c r="AX247" s="14" t="s">
        <v>81</v>
      </c>
      <c r="AY247" s="224" t="s">
        <v>163</v>
      </c>
    </row>
    <row r="248" spans="2:51" s="14" customFormat="1" ht="11.25">
      <c r="B248" s="215"/>
      <c r="C248" s="216"/>
      <c r="D248" s="206" t="s">
        <v>191</v>
      </c>
      <c r="E248" s="217" t="s">
        <v>1</v>
      </c>
      <c r="F248" s="218" t="s">
        <v>261</v>
      </c>
      <c r="G248" s="216"/>
      <c r="H248" s="217" t="s">
        <v>1</v>
      </c>
      <c r="I248" s="219"/>
      <c r="J248" s="216"/>
      <c r="K248" s="216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191</v>
      </c>
      <c r="AU248" s="224" t="s">
        <v>90</v>
      </c>
      <c r="AV248" s="14" t="s">
        <v>88</v>
      </c>
      <c r="AW248" s="14" t="s">
        <v>35</v>
      </c>
      <c r="AX248" s="14" t="s">
        <v>81</v>
      </c>
      <c r="AY248" s="224" t="s">
        <v>163</v>
      </c>
    </row>
    <row r="249" spans="2:51" s="13" customFormat="1" ht="11.25">
      <c r="B249" s="204"/>
      <c r="C249" s="205"/>
      <c r="D249" s="206" t="s">
        <v>191</v>
      </c>
      <c r="E249" s="225" t="s">
        <v>1</v>
      </c>
      <c r="F249" s="207" t="s">
        <v>718</v>
      </c>
      <c r="G249" s="205"/>
      <c r="H249" s="208">
        <v>50.72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191</v>
      </c>
      <c r="AU249" s="214" t="s">
        <v>90</v>
      </c>
      <c r="AV249" s="13" t="s">
        <v>90</v>
      </c>
      <c r="AW249" s="13" t="s">
        <v>35</v>
      </c>
      <c r="AX249" s="13" t="s">
        <v>81</v>
      </c>
      <c r="AY249" s="214" t="s">
        <v>163</v>
      </c>
    </row>
    <row r="250" spans="2:51" s="15" customFormat="1" ht="11.25">
      <c r="B250" s="226"/>
      <c r="C250" s="227"/>
      <c r="D250" s="206" t="s">
        <v>191</v>
      </c>
      <c r="E250" s="228" t="s">
        <v>1</v>
      </c>
      <c r="F250" s="229" t="s">
        <v>209</v>
      </c>
      <c r="G250" s="227"/>
      <c r="H250" s="230">
        <v>50.72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191</v>
      </c>
      <c r="AU250" s="236" t="s">
        <v>90</v>
      </c>
      <c r="AV250" s="15" t="s">
        <v>171</v>
      </c>
      <c r="AW250" s="15" t="s">
        <v>35</v>
      </c>
      <c r="AX250" s="15" t="s">
        <v>88</v>
      </c>
      <c r="AY250" s="236" t="s">
        <v>163</v>
      </c>
    </row>
    <row r="251" spans="1:65" s="2" customFormat="1" ht="24.2" customHeight="1">
      <c r="A251" s="34"/>
      <c r="B251" s="35"/>
      <c r="C251" s="243" t="s">
        <v>267</v>
      </c>
      <c r="D251" s="243" t="s">
        <v>263</v>
      </c>
      <c r="E251" s="244" t="s">
        <v>405</v>
      </c>
      <c r="F251" s="245" t="s">
        <v>406</v>
      </c>
      <c r="G251" s="246" t="s">
        <v>400</v>
      </c>
      <c r="H251" s="247">
        <v>55.792</v>
      </c>
      <c r="I251" s="248"/>
      <c r="J251" s="249">
        <f>ROUND(I251*H251,2)</f>
        <v>0</v>
      </c>
      <c r="K251" s="245" t="s">
        <v>170</v>
      </c>
      <c r="L251" s="250"/>
      <c r="M251" s="251" t="s">
        <v>1</v>
      </c>
      <c r="N251" s="252" t="s">
        <v>46</v>
      </c>
      <c r="O251" s="71"/>
      <c r="P251" s="200">
        <f>O251*H251</f>
        <v>0</v>
      </c>
      <c r="Q251" s="200">
        <v>0.00038</v>
      </c>
      <c r="R251" s="200">
        <f>Q251*H251</f>
        <v>0.02120096</v>
      </c>
      <c r="S251" s="200">
        <v>0</v>
      </c>
      <c r="T251" s="20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267</v>
      </c>
      <c r="AT251" s="202" t="s">
        <v>263</v>
      </c>
      <c r="AU251" s="202" t="s">
        <v>90</v>
      </c>
      <c r="AY251" s="17" t="s">
        <v>163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88</v>
      </c>
      <c r="BK251" s="203">
        <f>ROUND(I251*H251,2)</f>
        <v>0</v>
      </c>
      <c r="BL251" s="17" t="s">
        <v>205</v>
      </c>
      <c r="BM251" s="202" t="s">
        <v>719</v>
      </c>
    </row>
    <row r="252" spans="2:51" s="13" customFormat="1" ht="11.25">
      <c r="B252" s="204"/>
      <c r="C252" s="205"/>
      <c r="D252" s="206" t="s">
        <v>191</v>
      </c>
      <c r="E252" s="205"/>
      <c r="F252" s="207" t="s">
        <v>720</v>
      </c>
      <c r="G252" s="205"/>
      <c r="H252" s="208">
        <v>55.792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191</v>
      </c>
      <c r="AU252" s="214" t="s">
        <v>90</v>
      </c>
      <c r="AV252" s="13" t="s">
        <v>90</v>
      </c>
      <c r="AW252" s="13" t="s">
        <v>4</v>
      </c>
      <c r="AX252" s="13" t="s">
        <v>88</v>
      </c>
      <c r="AY252" s="214" t="s">
        <v>163</v>
      </c>
    </row>
    <row r="253" spans="1:65" s="2" customFormat="1" ht="44.25" customHeight="1">
      <c r="A253" s="34"/>
      <c r="B253" s="35"/>
      <c r="C253" s="191" t="s">
        <v>397</v>
      </c>
      <c r="D253" s="191" t="s">
        <v>166</v>
      </c>
      <c r="E253" s="192" t="s">
        <v>410</v>
      </c>
      <c r="F253" s="193" t="s">
        <v>411</v>
      </c>
      <c r="G253" s="194" t="s">
        <v>169</v>
      </c>
      <c r="H253" s="195">
        <v>2.346</v>
      </c>
      <c r="I253" s="196"/>
      <c r="J253" s="197">
        <f>ROUND(I253*H253,2)</f>
        <v>0</v>
      </c>
      <c r="K253" s="193" t="s">
        <v>170</v>
      </c>
      <c r="L253" s="39"/>
      <c r="M253" s="198" t="s">
        <v>1</v>
      </c>
      <c r="N253" s="199" t="s">
        <v>46</v>
      </c>
      <c r="O253" s="71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205</v>
      </c>
      <c r="AT253" s="202" t="s">
        <v>166</v>
      </c>
      <c r="AU253" s="202" t="s">
        <v>90</v>
      </c>
      <c r="AY253" s="17" t="s">
        <v>163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88</v>
      </c>
      <c r="BK253" s="203">
        <f>ROUND(I253*H253,2)</f>
        <v>0</v>
      </c>
      <c r="BL253" s="17" t="s">
        <v>205</v>
      </c>
      <c r="BM253" s="202" t="s">
        <v>721</v>
      </c>
    </row>
    <row r="254" spans="1:65" s="2" customFormat="1" ht="49.15" customHeight="1">
      <c r="A254" s="34"/>
      <c r="B254" s="35"/>
      <c r="C254" s="191" t="s">
        <v>404</v>
      </c>
      <c r="D254" s="191" t="s">
        <v>166</v>
      </c>
      <c r="E254" s="192" t="s">
        <v>414</v>
      </c>
      <c r="F254" s="193" t="s">
        <v>415</v>
      </c>
      <c r="G254" s="194" t="s">
        <v>169</v>
      </c>
      <c r="H254" s="195">
        <v>2.346</v>
      </c>
      <c r="I254" s="196"/>
      <c r="J254" s="197">
        <f>ROUND(I254*H254,2)</f>
        <v>0</v>
      </c>
      <c r="K254" s="193" t="s">
        <v>170</v>
      </c>
      <c r="L254" s="39"/>
      <c r="M254" s="198" t="s">
        <v>1</v>
      </c>
      <c r="N254" s="199" t="s">
        <v>46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205</v>
      </c>
      <c r="AT254" s="202" t="s">
        <v>166</v>
      </c>
      <c r="AU254" s="202" t="s">
        <v>90</v>
      </c>
      <c r="AY254" s="17" t="s">
        <v>163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88</v>
      </c>
      <c r="BK254" s="203">
        <f>ROUND(I254*H254,2)</f>
        <v>0</v>
      </c>
      <c r="BL254" s="17" t="s">
        <v>205</v>
      </c>
      <c r="BM254" s="202" t="s">
        <v>722</v>
      </c>
    </row>
    <row r="255" spans="2:63" s="12" customFormat="1" ht="22.9" customHeight="1">
      <c r="B255" s="175"/>
      <c r="C255" s="176"/>
      <c r="D255" s="177" t="s">
        <v>80</v>
      </c>
      <c r="E255" s="189" t="s">
        <v>417</v>
      </c>
      <c r="F255" s="189" t="s">
        <v>418</v>
      </c>
      <c r="G255" s="176"/>
      <c r="H255" s="176"/>
      <c r="I255" s="179"/>
      <c r="J255" s="190">
        <f>BK255</f>
        <v>0</v>
      </c>
      <c r="K255" s="176"/>
      <c r="L255" s="181"/>
      <c r="M255" s="182"/>
      <c r="N255" s="183"/>
      <c r="O255" s="183"/>
      <c r="P255" s="184">
        <f>SUM(P256:P259)</f>
        <v>0</v>
      </c>
      <c r="Q255" s="183"/>
      <c r="R255" s="184">
        <f>SUM(R256:R259)</f>
        <v>0.07092000000000001</v>
      </c>
      <c r="S255" s="183"/>
      <c r="T255" s="185">
        <f>SUM(T256:T259)</f>
        <v>0</v>
      </c>
      <c r="AR255" s="186" t="s">
        <v>90</v>
      </c>
      <c r="AT255" s="187" t="s">
        <v>80</v>
      </c>
      <c r="AU255" s="187" t="s">
        <v>88</v>
      </c>
      <c r="AY255" s="186" t="s">
        <v>163</v>
      </c>
      <c r="BK255" s="188">
        <f>SUM(BK256:BK259)</f>
        <v>0</v>
      </c>
    </row>
    <row r="256" spans="1:65" s="2" customFormat="1" ht="24.2" customHeight="1">
      <c r="A256" s="34"/>
      <c r="B256" s="35"/>
      <c r="C256" s="191" t="s">
        <v>409</v>
      </c>
      <c r="D256" s="191" t="s">
        <v>166</v>
      </c>
      <c r="E256" s="192" t="s">
        <v>420</v>
      </c>
      <c r="F256" s="193" t="s">
        <v>421</v>
      </c>
      <c r="G256" s="194" t="s">
        <v>422</v>
      </c>
      <c r="H256" s="195">
        <v>12</v>
      </c>
      <c r="I256" s="196"/>
      <c r="J256" s="197">
        <f>ROUND(I256*H256,2)</f>
        <v>0</v>
      </c>
      <c r="K256" s="193" t="s">
        <v>170</v>
      </c>
      <c r="L256" s="39"/>
      <c r="M256" s="198" t="s">
        <v>1</v>
      </c>
      <c r="N256" s="199" t="s">
        <v>46</v>
      </c>
      <c r="O256" s="71"/>
      <c r="P256" s="200">
        <f>O256*H256</f>
        <v>0</v>
      </c>
      <c r="Q256" s="200">
        <v>0.00016</v>
      </c>
      <c r="R256" s="200">
        <f>Q256*H256</f>
        <v>0.0019200000000000003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205</v>
      </c>
      <c r="AT256" s="202" t="s">
        <v>166</v>
      </c>
      <c r="AU256" s="202" t="s">
        <v>90</v>
      </c>
      <c r="AY256" s="17" t="s">
        <v>163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88</v>
      </c>
      <c r="BK256" s="203">
        <f>ROUND(I256*H256,2)</f>
        <v>0</v>
      </c>
      <c r="BL256" s="17" t="s">
        <v>205</v>
      </c>
      <c r="BM256" s="202" t="s">
        <v>723</v>
      </c>
    </row>
    <row r="257" spans="1:65" s="2" customFormat="1" ht="16.5" customHeight="1">
      <c r="A257" s="34"/>
      <c r="B257" s="35"/>
      <c r="C257" s="243" t="s">
        <v>413</v>
      </c>
      <c r="D257" s="243" t="s">
        <v>263</v>
      </c>
      <c r="E257" s="244" t="s">
        <v>425</v>
      </c>
      <c r="F257" s="245" t="s">
        <v>426</v>
      </c>
      <c r="G257" s="246" t="s">
        <v>422</v>
      </c>
      <c r="H257" s="247">
        <v>12</v>
      </c>
      <c r="I257" s="248"/>
      <c r="J257" s="249">
        <f>ROUND(I257*H257,2)</f>
        <v>0</v>
      </c>
      <c r="K257" s="245" t="s">
        <v>170</v>
      </c>
      <c r="L257" s="250"/>
      <c r="M257" s="251" t="s">
        <v>1</v>
      </c>
      <c r="N257" s="252" t="s">
        <v>46</v>
      </c>
      <c r="O257" s="71"/>
      <c r="P257" s="200">
        <f>O257*H257</f>
        <v>0</v>
      </c>
      <c r="Q257" s="200">
        <v>0.00575</v>
      </c>
      <c r="R257" s="200">
        <f>Q257*H257</f>
        <v>0.069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267</v>
      </c>
      <c r="AT257" s="202" t="s">
        <v>263</v>
      </c>
      <c r="AU257" s="202" t="s">
        <v>90</v>
      </c>
      <c r="AY257" s="17" t="s">
        <v>163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88</v>
      </c>
      <c r="BK257" s="203">
        <f>ROUND(I257*H257,2)</f>
        <v>0</v>
      </c>
      <c r="BL257" s="17" t="s">
        <v>205</v>
      </c>
      <c r="BM257" s="202" t="s">
        <v>724</v>
      </c>
    </row>
    <row r="258" spans="1:65" s="2" customFormat="1" ht="49.15" customHeight="1">
      <c r="A258" s="34"/>
      <c r="B258" s="35"/>
      <c r="C258" s="191" t="s">
        <v>419</v>
      </c>
      <c r="D258" s="191" t="s">
        <v>166</v>
      </c>
      <c r="E258" s="192" t="s">
        <v>429</v>
      </c>
      <c r="F258" s="193" t="s">
        <v>430</v>
      </c>
      <c r="G258" s="194" t="s">
        <v>169</v>
      </c>
      <c r="H258" s="195">
        <v>0.071</v>
      </c>
      <c r="I258" s="196"/>
      <c r="J258" s="197">
        <f>ROUND(I258*H258,2)</f>
        <v>0</v>
      </c>
      <c r="K258" s="193" t="s">
        <v>170</v>
      </c>
      <c r="L258" s="39"/>
      <c r="M258" s="198" t="s">
        <v>1</v>
      </c>
      <c r="N258" s="199" t="s">
        <v>46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205</v>
      </c>
      <c r="AT258" s="202" t="s">
        <v>166</v>
      </c>
      <c r="AU258" s="202" t="s">
        <v>90</v>
      </c>
      <c r="AY258" s="17" t="s">
        <v>163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88</v>
      </c>
      <c r="BK258" s="203">
        <f>ROUND(I258*H258,2)</f>
        <v>0</v>
      </c>
      <c r="BL258" s="17" t="s">
        <v>205</v>
      </c>
      <c r="BM258" s="202" t="s">
        <v>725</v>
      </c>
    </row>
    <row r="259" spans="1:65" s="2" customFormat="1" ht="55.5" customHeight="1">
      <c r="A259" s="34"/>
      <c r="B259" s="35"/>
      <c r="C259" s="191" t="s">
        <v>424</v>
      </c>
      <c r="D259" s="191" t="s">
        <v>166</v>
      </c>
      <c r="E259" s="192" t="s">
        <v>433</v>
      </c>
      <c r="F259" s="193" t="s">
        <v>434</v>
      </c>
      <c r="G259" s="194" t="s">
        <v>169</v>
      </c>
      <c r="H259" s="195">
        <v>0.071</v>
      </c>
      <c r="I259" s="196"/>
      <c r="J259" s="197">
        <f>ROUND(I259*H259,2)</f>
        <v>0</v>
      </c>
      <c r="K259" s="193" t="s">
        <v>170</v>
      </c>
      <c r="L259" s="39"/>
      <c r="M259" s="198" t="s">
        <v>1</v>
      </c>
      <c r="N259" s="199" t="s">
        <v>46</v>
      </c>
      <c r="O259" s="7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205</v>
      </c>
      <c r="AT259" s="202" t="s">
        <v>166</v>
      </c>
      <c r="AU259" s="202" t="s">
        <v>90</v>
      </c>
      <c r="AY259" s="17" t="s">
        <v>163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88</v>
      </c>
      <c r="BK259" s="203">
        <f>ROUND(I259*H259,2)</f>
        <v>0</v>
      </c>
      <c r="BL259" s="17" t="s">
        <v>205</v>
      </c>
      <c r="BM259" s="202" t="s">
        <v>726</v>
      </c>
    </row>
    <row r="260" spans="2:63" s="12" customFormat="1" ht="22.9" customHeight="1">
      <c r="B260" s="175"/>
      <c r="C260" s="176"/>
      <c r="D260" s="177" t="s">
        <v>80</v>
      </c>
      <c r="E260" s="189" t="s">
        <v>199</v>
      </c>
      <c r="F260" s="189" t="s">
        <v>200</v>
      </c>
      <c r="G260" s="176"/>
      <c r="H260" s="176"/>
      <c r="I260" s="179"/>
      <c r="J260" s="190">
        <f>BK260</f>
        <v>0</v>
      </c>
      <c r="K260" s="176"/>
      <c r="L260" s="181"/>
      <c r="M260" s="182"/>
      <c r="N260" s="183"/>
      <c r="O260" s="183"/>
      <c r="P260" s="184">
        <f>SUM(P261:P270)</f>
        <v>0</v>
      </c>
      <c r="Q260" s="183"/>
      <c r="R260" s="184">
        <f>SUM(R261:R270)</f>
        <v>3.27991337</v>
      </c>
      <c r="S260" s="183"/>
      <c r="T260" s="185">
        <f>SUM(T261:T270)</f>
        <v>0</v>
      </c>
      <c r="AR260" s="186" t="s">
        <v>90</v>
      </c>
      <c r="AT260" s="187" t="s">
        <v>80</v>
      </c>
      <c r="AU260" s="187" t="s">
        <v>88</v>
      </c>
      <c r="AY260" s="186" t="s">
        <v>163</v>
      </c>
      <c r="BK260" s="188">
        <f>SUM(BK261:BK270)</f>
        <v>0</v>
      </c>
    </row>
    <row r="261" spans="1:65" s="2" customFormat="1" ht="55.5" customHeight="1">
      <c r="A261" s="34"/>
      <c r="B261" s="35"/>
      <c r="C261" s="191" t="s">
        <v>428</v>
      </c>
      <c r="D261" s="191" t="s">
        <v>166</v>
      </c>
      <c r="E261" s="192" t="s">
        <v>437</v>
      </c>
      <c r="F261" s="193" t="s">
        <v>438</v>
      </c>
      <c r="G261" s="194" t="s">
        <v>204</v>
      </c>
      <c r="H261" s="195">
        <v>36.946</v>
      </c>
      <c r="I261" s="196"/>
      <c r="J261" s="197">
        <f>ROUND(I261*H261,2)</f>
        <v>0</v>
      </c>
      <c r="K261" s="193" t="s">
        <v>170</v>
      </c>
      <c r="L261" s="39"/>
      <c r="M261" s="198" t="s">
        <v>1</v>
      </c>
      <c r="N261" s="199" t="s">
        <v>46</v>
      </c>
      <c r="O261" s="71"/>
      <c r="P261" s="200">
        <f>O261*H261</f>
        <v>0</v>
      </c>
      <c r="Q261" s="200">
        <v>0.0148</v>
      </c>
      <c r="R261" s="200">
        <f>Q261*H261</f>
        <v>0.5468008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205</v>
      </c>
      <c r="AT261" s="202" t="s">
        <v>166</v>
      </c>
      <c r="AU261" s="202" t="s">
        <v>90</v>
      </c>
      <c r="AY261" s="17" t="s">
        <v>163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88</v>
      </c>
      <c r="BK261" s="203">
        <f>ROUND(I261*H261,2)</f>
        <v>0</v>
      </c>
      <c r="BL261" s="17" t="s">
        <v>205</v>
      </c>
      <c r="BM261" s="202" t="s">
        <v>727</v>
      </c>
    </row>
    <row r="262" spans="2:51" s="14" customFormat="1" ht="11.25">
      <c r="B262" s="215"/>
      <c r="C262" s="216"/>
      <c r="D262" s="206" t="s">
        <v>191</v>
      </c>
      <c r="E262" s="217" t="s">
        <v>1</v>
      </c>
      <c r="F262" s="218" t="s">
        <v>440</v>
      </c>
      <c r="G262" s="216"/>
      <c r="H262" s="217" t="s">
        <v>1</v>
      </c>
      <c r="I262" s="219"/>
      <c r="J262" s="216"/>
      <c r="K262" s="216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191</v>
      </c>
      <c r="AU262" s="224" t="s">
        <v>90</v>
      </c>
      <c r="AV262" s="14" t="s">
        <v>88</v>
      </c>
      <c r="AW262" s="14" t="s">
        <v>35</v>
      </c>
      <c r="AX262" s="14" t="s">
        <v>81</v>
      </c>
      <c r="AY262" s="224" t="s">
        <v>163</v>
      </c>
    </row>
    <row r="263" spans="2:51" s="13" customFormat="1" ht="11.25">
      <c r="B263" s="204"/>
      <c r="C263" s="205"/>
      <c r="D263" s="206" t="s">
        <v>191</v>
      </c>
      <c r="E263" s="225" t="s">
        <v>1</v>
      </c>
      <c r="F263" s="207" t="s">
        <v>671</v>
      </c>
      <c r="G263" s="205"/>
      <c r="H263" s="208">
        <v>36.946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191</v>
      </c>
      <c r="AU263" s="214" t="s">
        <v>90</v>
      </c>
      <c r="AV263" s="13" t="s">
        <v>90</v>
      </c>
      <c r="AW263" s="13" t="s">
        <v>35</v>
      </c>
      <c r="AX263" s="13" t="s">
        <v>81</v>
      </c>
      <c r="AY263" s="214" t="s">
        <v>163</v>
      </c>
    </row>
    <row r="264" spans="2:51" s="15" customFormat="1" ht="11.25">
      <c r="B264" s="226"/>
      <c r="C264" s="227"/>
      <c r="D264" s="206" t="s">
        <v>191</v>
      </c>
      <c r="E264" s="228" t="s">
        <v>1</v>
      </c>
      <c r="F264" s="229" t="s">
        <v>209</v>
      </c>
      <c r="G264" s="227"/>
      <c r="H264" s="230">
        <v>36.946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191</v>
      </c>
      <c r="AU264" s="236" t="s">
        <v>90</v>
      </c>
      <c r="AV264" s="15" t="s">
        <v>171</v>
      </c>
      <c r="AW264" s="15" t="s">
        <v>35</v>
      </c>
      <c r="AX264" s="15" t="s">
        <v>88</v>
      </c>
      <c r="AY264" s="236" t="s">
        <v>163</v>
      </c>
    </row>
    <row r="265" spans="1:65" s="2" customFormat="1" ht="49.15" customHeight="1">
      <c r="A265" s="34"/>
      <c r="B265" s="35"/>
      <c r="C265" s="191" t="s">
        <v>432</v>
      </c>
      <c r="D265" s="191" t="s">
        <v>166</v>
      </c>
      <c r="E265" s="192" t="s">
        <v>442</v>
      </c>
      <c r="F265" s="193" t="s">
        <v>443</v>
      </c>
      <c r="G265" s="194" t="s">
        <v>204</v>
      </c>
      <c r="H265" s="195">
        <v>161.627</v>
      </c>
      <c r="I265" s="196"/>
      <c r="J265" s="197">
        <f>ROUND(I265*H265,2)</f>
        <v>0</v>
      </c>
      <c r="K265" s="193" t="s">
        <v>170</v>
      </c>
      <c r="L265" s="39"/>
      <c r="M265" s="198" t="s">
        <v>1</v>
      </c>
      <c r="N265" s="199" t="s">
        <v>46</v>
      </c>
      <c r="O265" s="71"/>
      <c r="P265" s="200">
        <f>O265*H265</f>
        <v>0</v>
      </c>
      <c r="Q265" s="200">
        <v>0.01691</v>
      </c>
      <c r="R265" s="200">
        <f>Q265*H265</f>
        <v>2.7331125700000003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205</v>
      </c>
      <c r="AT265" s="202" t="s">
        <v>166</v>
      </c>
      <c r="AU265" s="202" t="s">
        <v>90</v>
      </c>
      <c r="AY265" s="17" t="s">
        <v>163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88</v>
      </c>
      <c r="BK265" s="203">
        <f>ROUND(I265*H265,2)</f>
        <v>0</v>
      </c>
      <c r="BL265" s="17" t="s">
        <v>205</v>
      </c>
      <c r="BM265" s="202" t="s">
        <v>728</v>
      </c>
    </row>
    <row r="266" spans="2:51" s="14" customFormat="1" ht="11.25">
      <c r="B266" s="215"/>
      <c r="C266" s="216"/>
      <c r="D266" s="206" t="s">
        <v>191</v>
      </c>
      <c r="E266" s="217" t="s">
        <v>1</v>
      </c>
      <c r="F266" s="218" t="s">
        <v>445</v>
      </c>
      <c r="G266" s="216"/>
      <c r="H266" s="217" t="s">
        <v>1</v>
      </c>
      <c r="I266" s="219"/>
      <c r="J266" s="216"/>
      <c r="K266" s="216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191</v>
      </c>
      <c r="AU266" s="224" t="s">
        <v>90</v>
      </c>
      <c r="AV266" s="14" t="s">
        <v>88</v>
      </c>
      <c r="AW266" s="14" t="s">
        <v>35</v>
      </c>
      <c r="AX266" s="14" t="s">
        <v>81</v>
      </c>
      <c r="AY266" s="224" t="s">
        <v>163</v>
      </c>
    </row>
    <row r="267" spans="2:51" s="13" customFormat="1" ht="11.25">
      <c r="B267" s="204"/>
      <c r="C267" s="205"/>
      <c r="D267" s="206" t="s">
        <v>191</v>
      </c>
      <c r="E267" s="225" t="s">
        <v>1</v>
      </c>
      <c r="F267" s="207" t="s">
        <v>729</v>
      </c>
      <c r="G267" s="205"/>
      <c r="H267" s="208">
        <v>161.627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191</v>
      </c>
      <c r="AU267" s="214" t="s">
        <v>90</v>
      </c>
      <c r="AV267" s="13" t="s">
        <v>90</v>
      </c>
      <c r="AW267" s="13" t="s">
        <v>35</v>
      </c>
      <c r="AX267" s="13" t="s">
        <v>81</v>
      </c>
      <c r="AY267" s="214" t="s">
        <v>163</v>
      </c>
    </row>
    <row r="268" spans="2:51" s="15" customFormat="1" ht="11.25">
      <c r="B268" s="226"/>
      <c r="C268" s="227"/>
      <c r="D268" s="206" t="s">
        <v>191</v>
      </c>
      <c r="E268" s="228" t="s">
        <v>1</v>
      </c>
      <c r="F268" s="229" t="s">
        <v>209</v>
      </c>
      <c r="G268" s="227"/>
      <c r="H268" s="230">
        <v>161.627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191</v>
      </c>
      <c r="AU268" s="236" t="s">
        <v>90</v>
      </c>
      <c r="AV268" s="15" t="s">
        <v>171</v>
      </c>
      <c r="AW268" s="15" t="s">
        <v>35</v>
      </c>
      <c r="AX268" s="15" t="s">
        <v>88</v>
      </c>
      <c r="AY268" s="236" t="s">
        <v>163</v>
      </c>
    </row>
    <row r="269" spans="1:65" s="2" customFormat="1" ht="66.75" customHeight="1">
      <c r="A269" s="34"/>
      <c r="B269" s="35"/>
      <c r="C269" s="191" t="s">
        <v>436</v>
      </c>
      <c r="D269" s="191" t="s">
        <v>166</v>
      </c>
      <c r="E269" s="192" t="s">
        <v>464</v>
      </c>
      <c r="F269" s="193" t="s">
        <v>465</v>
      </c>
      <c r="G269" s="194" t="s">
        <v>169</v>
      </c>
      <c r="H269" s="195">
        <v>3.28</v>
      </c>
      <c r="I269" s="196"/>
      <c r="J269" s="197">
        <f>ROUND(I269*H269,2)</f>
        <v>0</v>
      </c>
      <c r="K269" s="193" t="s">
        <v>170</v>
      </c>
      <c r="L269" s="39"/>
      <c r="M269" s="198" t="s">
        <v>1</v>
      </c>
      <c r="N269" s="199" t="s">
        <v>46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205</v>
      </c>
      <c r="AT269" s="202" t="s">
        <v>166</v>
      </c>
      <c r="AU269" s="202" t="s">
        <v>90</v>
      </c>
      <c r="AY269" s="17" t="s">
        <v>163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88</v>
      </c>
      <c r="BK269" s="203">
        <f>ROUND(I269*H269,2)</f>
        <v>0</v>
      </c>
      <c r="BL269" s="17" t="s">
        <v>205</v>
      </c>
      <c r="BM269" s="202" t="s">
        <v>730</v>
      </c>
    </row>
    <row r="270" spans="1:65" s="2" customFormat="1" ht="62.65" customHeight="1">
      <c r="A270" s="34"/>
      <c r="B270" s="35"/>
      <c r="C270" s="191" t="s">
        <v>441</v>
      </c>
      <c r="D270" s="191" t="s">
        <v>166</v>
      </c>
      <c r="E270" s="192" t="s">
        <v>468</v>
      </c>
      <c r="F270" s="193" t="s">
        <v>469</v>
      </c>
      <c r="G270" s="194" t="s">
        <v>169</v>
      </c>
      <c r="H270" s="195">
        <v>3.28</v>
      </c>
      <c r="I270" s="196"/>
      <c r="J270" s="197">
        <f>ROUND(I270*H270,2)</f>
        <v>0</v>
      </c>
      <c r="K270" s="193" t="s">
        <v>170</v>
      </c>
      <c r="L270" s="39"/>
      <c r="M270" s="198" t="s">
        <v>1</v>
      </c>
      <c r="N270" s="199" t="s">
        <v>46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205</v>
      </c>
      <c r="AT270" s="202" t="s">
        <v>166</v>
      </c>
      <c r="AU270" s="202" t="s">
        <v>90</v>
      </c>
      <c r="AY270" s="17" t="s">
        <v>163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88</v>
      </c>
      <c r="BK270" s="203">
        <f>ROUND(I270*H270,2)</f>
        <v>0</v>
      </c>
      <c r="BL270" s="17" t="s">
        <v>205</v>
      </c>
      <c r="BM270" s="202" t="s">
        <v>731</v>
      </c>
    </row>
    <row r="271" spans="2:63" s="12" customFormat="1" ht="22.9" customHeight="1">
      <c r="B271" s="175"/>
      <c r="C271" s="176"/>
      <c r="D271" s="177" t="s">
        <v>80</v>
      </c>
      <c r="E271" s="189" t="s">
        <v>471</v>
      </c>
      <c r="F271" s="189" t="s">
        <v>472</v>
      </c>
      <c r="G271" s="176"/>
      <c r="H271" s="176"/>
      <c r="I271" s="179"/>
      <c r="J271" s="190">
        <f>BK271</f>
        <v>0</v>
      </c>
      <c r="K271" s="176"/>
      <c r="L271" s="181"/>
      <c r="M271" s="182"/>
      <c r="N271" s="183"/>
      <c r="O271" s="183"/>
      <c r="P271" s="184">
        <f>SUM(P272:P277)</f>
        <v>0</v>
      </c>
      <c r="Q271" s="183"/>
      <c r="R271" s="184">
        <f>SUM(R272:R277)</f>
        <v>0</v>
      </c>
      <c r="S271" s="183"/>
      <c r="T271" s="185">
        <f>SUM(T272:T277)</f>
        <v>0</v>
      </c>
      <c r="AR271" s="186" t="s">
        <v>90</v>
      </c>
      <c r="AT271" s="187" t="s">
        <v>80</v>
      </c>
      <c r="AU271" s="187" t="s">
        <v>88</v>
      </c>
      <c r="AY271" s="186" t="s">
        <v>163</v>
      </c>
      <c r="BK271" s="188">
        <f>SUM(BK272:BK277)</f>
        <v>0</v>
      </c>
    </row>
    <row r="272" spans="1:65" s="2" customFormat="1" ht="37.9" customHeight="1">
      <c r="A272" s="34"/>
      <c r="B272" s="35"/>
      <c r="C272" s="191" t="s">
        <v>447</v>
      </c>
      <c r="D272" s="191" t="s">
        <v>166</v>
      </c>
      <c r="E272" s="192" t="s">
        <v>474</v>
      </c>
      <c r="F272" s="193" t="s">
        <v>475</v>
      </c>
      <c r="G272" s="194" t="s">
        <v>400</v>
      </c>
      <c r="H272" s="195">
        <v>35</v>
      </c>
      <c r="I272" s="196"/>
      <c r="J272" s="197">
        <f aca="true" t="shared" si="0" ref="J272:J277">ROUND(I272*H272,2)</f>
        <v>0</v>
      </c>
      <c r="K272" s="193" t="s">
        <v>1</v>
      </c>
      <c r="L272" s="39"/>
      <c r="M272" s="198" t="s">
        <v>1</v>
      </c>
      <c r="N272" s="199" t="s">
        <v>46</v>
      </c>
      <c r="O272" s="71"/>
      <c r="P272" s="200">
        <f aca="true" t="shared" si="1" ref="P272:P277">O272*H272</f>
        <v>0</v>
      </c>
      <c r="Q272" s="200">
        <v>0</v>
      </c>
      <c r="R272" s="200">
        <f aca="true" t="shared" si="2" ref="R272:R277">Q272*H272</f>
        <v>0</v>
      </c>
      <c r="S272" s="200">
        <v>0</v>
      </c>
      <c r="T272" s="201">
        <f aca="true" t="shared" si="3" ref="T272:T277"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205</v>
      </c>
      <c r="AT272" s="202" t="s">
        <v>166</v>
      </c>
      <c r="AU272" s="202" t="s">
        <v>90</v>
      </c>
      <c r="AY272" s="17" t="s">
        <v>163</v>
      </c>
      <c r="BE272" s="203">
        <f aca="true" t="shared" si="4" ref="BE272:BE277">IF(N272="základní",J272,0)</f>
        <v>0</v>
      </c>
      <c r="BF272" s="203">
        <f aca="true" t="shared" si="5" ref="BF272:BF277">IF(N272="snížená",J272,0)</f>
        <v>0</v>
      </c>
      <c r="BG272" s="203">
        <f aca="true" t="shared" si="6" ref="BG272:BG277">IF(N272="zákl. přenesená",J272,0)</f>
        <v>0</v>
      </c>
      <c r="BH272" s="203">
        <f aca="true" t="shared" si="7" ref="BH272:BH277">IF(N272="sníž. přenesená",J272,0)</f>
        <v>0</v>
      </c>
      <c r="BI272" s="203">
        <f aca="true" t="shared" si="8" ref="BI272:BI277">IF(N272="nulová",J272,0)</f>
        <v>0</v>
      </c>
      <c r="BJ272" s="17" t="s">
        <v>88</v>
      </c>
      <c r="BK272" s="203">
        <f aca="true" t="shared" si="9" ref="BK272:BK277">ROUND(I272*H272,2)</f>
        <v>0</v>
      </c>
      <c r="BL272" s="17" t="s">
        <v>205</v>
      </c>
      <c r="BM272" s="202" t="s">
        <v>732</v>
      </c>
    </row>
    <row r="273" spans="1:65" s="2" customFormat="1" ht="33" customHeight="1">
      <c r="A273" s="34"/>
      <c r="B273" s="35"/>
      <c r="C273" s="191" t="s">
        <v>453</v>
      </c>
      <c r="D273" s="191" t="s">
        <v>166</v>
      </c>
      <c r="E273" s="192" t="s">
        <v>478</v>
      </c>
      <c r="F273" s="193" t="s">
        <v>479</v>
      </c>
      <c r="G273" s="194" t="s">
        <v>400</v>
      </c>
      <c r="H273" s="195">
        <v>90</v>
      </c>
      <c r="I273" s="196"/>
      <c r="J273" s="197">
        <f t="shared" si="0"/>
        <v>0</v>
      </c>
      <c r="K273" s="193" t="s">
        <v>1</v>
      </c>
      <c r="L273" s="39"/>
      <c r="M273" s="198" t="s">
        <v>1</v>
      </c>
      <c r="N273" s="199" t="s">
        <v>46</v>
      </c>
      <c r="O273" s="71"/>
      <c r="P273" s="200">
        <f t="shared" si="1"/>
        <v>0</v>
      </c>
      <c r="Q273" s="200">
        <v>0</v>
      </c>
      <c r="R273" s="200">
        <f t="shared" si="2"/>
        <v>0</v>
      </c>
      <c r="S273" s="200">
        <v>0</v>
      </c>
      <c r="T273" s="201">
        <f t="shared" si="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205</v>
      </c>
      <c r="AT273" s="202" t="s">
        <v>166</v>
      </c>
      <c r="AU273" s="202" t="s">
        <v>90</v>
      </c>
      <c r="AY273" s="17" t="s">
        <v>163</v>
      </c>
      <c r="BE273" s="203">
        <f t="shared" si="4"/>
        <v>0</v>
      </c>
      <c r="BF273" s="203">
        <f t="shared" si="5"/>
        <v>0</v>
      </c>
      <c r="BG273" s="203">
        <f t="shared" si="6"/>
        <v>0</v>
      </c>
      <c r="BH273" s="203">
        <f t="shared" si="7"/>
        <v>0</v>
      </c>
      <c r="BI273" s="203">
        <f t="shared" si="8"/>
        <v>0</v>
      </c>
      <c r="BJ273" s="17" t="s">
        <v>88</v>
      </c>
      <c r="BK273" s="203">
        <f t="shared" si="9"/>
        <v>0</v>
      </c>
      <c r="BL273" s="17" t="s">
        <v>205</v>
      </c>
      <c r="BM273" s="202" t="s">
        <v>733</v>
      </c>
    </row>
    <row r="274" spans="1:65" s="2" customFormat="1" ht="37.9" customHeight="1">
      <c r="A274" s="34"/>
      <c r="B274" s="35"/>
      <c r="C274" s="191" t="s">
        <v>458</v>
      </c>
      <c r="D274" s="191" t="s">
        <v>166</v>
      </c>
      <c r="E274" s="192" t="s">
        <v>486</v>
      </c>
      <c r="F274" s="193" t="s">
        <v>487</v>
      </c>
      <c r="G274" s="194" t="s">
        <v>400</v>
      </c>
      <c r="H274" s="195">
        <v>90</v>
      </c>
      <c r="I274" s="196"/>
      <c r="J274" s="197">
        <f t="shared" si="0"/>
        <v>0</v>
      </c>
      <c r="K274" s="193" t="s">
        <v>1</v>
      </c>
      <c r="L274" s="39"/>
      <c r="M274" s="198" t="s">
        <v>1</v>
      </c>
      <c r="N274" s="199" t="s">
        <v>46</v>
      </c>
      <c r="O274" s="71"/>
      <c r="P274" s="200">
        <f t="shared" si="1"/>
        <v>0</v>
      </c>
      <c r="Q274" s="200">
        <v>0</v>
      </c>
      <c r="R274" s="200">
        <f t="shared" si="2"/>
        <v>0</v>
      </c>
      <c r="S274" s="200">
        <v>0</v>
      </c>
      <c r="T274" s="201">
        <f t="shared" si="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205</v>
      </c>
      <c r="AT274" s="202" t="s">
        <v>166</v>
      </c>
      <c r="AU274" s="202" t="s">
        <v>90</v>
      </c>
      <c r="AY274" s="17" t="s">
        <v>163</v>
      </c>
      <c r="BE274" s="203">
        <f t="shared" si="4"/>
        <v>0</v>
      </c>
      <c r="BF274" s="203">
        <f t="shared" si="5"/>
        <v>0</v>
      </c>
      <c r="BG274" s="203">
        <f t="shared" si="6"/>
        <v>0</v>
      </c>
      <c r="BH274" s="203">
        <f t="shared" si="7"/>
        <v>0</v>
      </c>
      <c r="BI274" s="203">
        <f t="shared" si="8"/>
        <v>0</v>
      </c>
      <c r="BJ274" s="17" t="s">
        <v>88</v>
      </c>
      <c r="BK274" s="203">
        <f t="shared" si="9"/>
        <v>0</v>
      </c>
      <c r="BL274" s="17" t="s">
        <v>205</v>
      </c>
      <c r="BM274" s="202" t="s">
        <v>734</v>
      </c>
    </row>
    <row r="275" spans="1:65" s="2" customFormat="1" ht="37.9" customHeight="1">
      <c r="A275" s="34"/>
      <c r="B275" s="35"/>
      <c r="C275" s="191" t="s">
        <v>463</v>
      </c>
      <c r="D275" s="191" t="s">
        <v>166</v>
      </c>
      <c r="E275" s="192" t="s">
        <v>498</v>
      </c>
      <c r="F275" s="193" t="s">
        <v>499</v>
      </c>
      <c r="G275" s="194" t="s">
        <v>400</v>
      </c>
      <c r="H275" s="195">
        <v>25</v>
      </c>
      <c r="I275" s="196"/>
      <c r="J275" s="197">
        <f t="shared" si="0"/>
        <v>0</v>
      </c>
      <c r="K275" s="193" t="s">
        <v>1</v>
      </c>
      <c r="L275" s="39"/>
      <c r="M275" s="198" t="s">
        <v>1</v>
      </c>
      <c r="N275" s="199" t="s">
        <v>46</v>
      </c>
      <c r="O275" s="71"/>
      <c r="P275" s="200">
        <f t="shared" si="1"/>
        <v>0</v>
      </c>
      <c r="Q275" s="200">
        <v>0</v>
      </c>
      <c r="R275" s="200">
        <f t="shared" si="2"/>
        <v>0</v>
      </c>
      <c r="S275" s="200">
        <v>0</v>
      </c>
      <c r="T275" s="201">
        <f t="shared" si="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205</v>
      </c>
      <c r="AT275" s="202" t="s">
        <v>166</v>
      </c>
      <c r="AU275" s="202" t="s">
        <v>90</v>
      </c>
      <c r="AY275" s="17" t="s">
        <v>163</v>
      </c>
      <c r="BE275" s="203">
        <f t="shared" si="4"/>
        <v>0</v>
      </c>
      <c r="BF275" s="203">
        <f t="shared" si="5"/>
        <v>0</v>
      </c>
      <c r="BG275" s="203">
        <f t="shared" si="6"/>
        <v>0</v>
      </c>
      <c r="BH275" s="203">
        <f t="shared" si="7"/>
        <v>0</v>
      </c>
      <c r="BI275" s="203">
        <f t="shared" si="8"/>
        <v>0</v>
      </c>
      <c r="BJ275" s="17" t="s">
        <v>88</v>
      </c>
      <c r="BK275" s="203">
        <f t="shared" si="9"/>
        <v>0</v>
      </c>
      <c r="BL275" s="17" t="s">
        <v>205</v>
      </c>
      <c r="BM275" s="202" t="s">
        <v>735</v>
      </c>
    </row>
    <row r="276" spans="1:65" s="2" customFormat="1" ht="37.9" customHeight="1">
      <c r="A276" s="34"/>
      <c r="B276" s="35"/>
      <c r="C276" s="191" t="s">
        <v>467</v>
      </c>
      <c r="D276" s="191" t="s">
        <v>166</v>
      </c>
      <c r="E276" s="192" t="s">
        <v>502</v>
      </c>
      <c r="F276" s="193" t="s">
        <v>503</v>
      </c>
      <c r="G276" s="194" t="s">
        <v>400</v>
      </c>
      <c r="H276" s="195">
        <v>25</v>
      </c>
      <c r="I276" s="196"/>
      <c r="J276" s="197">
        <f t="shared" si="0"/>
        <v>0</v>
      </c>
      <c r="K276" s="193" t="s">
        <v>1</v>
      </c>
      <c r="L276" s="39"/>
      <c r="M276" s="198" t="s">
        <v>1</v>
      </c>
      <c r="N276" s="199" t="s">
        <v>46</v>
      </c>
      <c r="O276" s="71"/>
      <c r="P276" s="200">
        <f t="shared" si="1"/>
        <v>0</v>
      </c>
      <c r="Q276" s="200">
        <v>0</v>
      </c>
      <c r="R276" s="200">
        <f t="shared" si="2"/>
        <v>0</v>
      </c>
      <c r="S276" s="200">
        <v>0</v>
      </c>
      <c r="T276" s="201">
        <f t="shared" si="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205</v>
      </c>
      <c r="AT276" s="202" t="s">
        <v>166</v>
      </c>
      <c r="AU276" s="202" t="s">
        <v>90</v>
      </c>
      <c r="AY276" s="17" t="s">
        <v>163</v>
      </c>
      <c r="BE276" s="203">
        <f t="shared" si="4"/>
        <v>0</v>
      </c>
      <c r="BF276" s="203">
        <f t="shared" si="5"/>
        <v>0</v>
      </c>
      <c r="BG276" s="203">
        <f t="shared" si="6"/>
        <v>0</v>
      </c>
      <c r="BH276" s="203">
        <f t="shared" si="7"/>
        <v>0</v>
      </c>
      <c r="BI276" s="203">
        <f t="shared" si="8"/>
        <v>0</v>
      </c>
      <c r="BJ276" s="17" t="s">
        <v>88</v>
      </c>
      <c r="BK276" s="203">
        <f t="shared" si="9"/>
        <v>0</v>
      </c>
      <c r="BL276" s="17" t="s">
        <v>205</v>
      </c>
      <c r="BM276" s="202" t="s">
        <v>736</v>
      </c>
    </row>
    <row r="277" spans="1:65" s="2" customFormat="1" ht="24.2" customHeight="1">
      <c r="A277" s="34"/>
      <c r="B277" s="35"/>
      <c r="C277" s="191" t="s">
        <v>473</v>
      </c>
      <c r="D277" s="191" t="s">
        <v>166</v>
      </c>
      <c r="E277" s="192" t="s">
        <v>506</v>
      </c>
      <c r="F277" s="193" t="s">
        <v>507</v>
      </c>
      <c r="G277" s="194" t="s">
        <v>230</v>
      </c>
      <c r="H277" s="195">
        <v>5</v>
      </c>
      <c r="I277" s="196"/>
      <c r="J277" s="197">
        <f t="shared" si="0"/>
        <v>0</v>
      </c>
      <c r="K277" s="193" t="s">
        <v>1</v>
      </c>
      <c r="L277" s="39"/>
      <c r="M277" s="198" t="s">
        <v>1</v>
      </c>
      <c r="N277" s="199" t="s">
        <v>46</v>
      </c>
      <c r="O277" s="71"/>
      <c r="P277" s="200">
        <f t="shared" si="1"/>
        <v>0</v>
      </c>
      <c r="Q277" s="200">
        <v>0</v>
      </c>
      <c r="R277" s="200">
        <f t="shared" si="2"/>
        <v>0</v>
      </c>
      <c r="S277" s="200">
        <v>0</v>
      </c>
      <c r="T277" s="201">
        <f t="shared" si="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205</v>
      </c>
      <c r="AT277" s="202" t="s">
        <v>166</v>
      </c>
      <c r="AU277" s="202" t="s">
        <v>90</v>
      </c>
      <c r="AY277" s="17" t="s">
        <v>163</v>
      </c>
      <c r="BE277" s="203">
        <f t="shared" si="4"/>
        <v>0</v>
      </c>
      <c r="BF277" s="203">
        <f t="shared" si="5"/>
        <v>0</v>
      </c>
      <c r="BG277" s="203">
        <f t="shared" si="6"/>
        <v>0</v>
      </c>
      <c r="BH277" s="203">
        <f t="shared" si="7"/>
        <v>0</v>
      </c>
      <c r="BI277" s="203">
        <f t="shared" si="8"/>
        <v>0</v>
      </c>
      <c r="BJ277" s="17" t="s">
        <v>88</v>
      </c>
      <c r="BK277" s="203">
        <f t="shared" si="9"/>
        <v>0</v>
      </c>
      <c r="BL277" s="17" t="s">
        <v>205</v>
      </c>
      <c r="BM277" s="202" t="s">
        <v>737</v>
      </c>
    </row>
    <row r="278" spans="2:63" s="12" customFormat="1" ht="22.9" customHeight="1">
      <c r="B278" s="175"/>
      <c r="C278" s="176"/>
      <c r="D278" s="177" t="s">
        <v>80</v>
      </c>
      <c r="E278" s="189" t="s">
        <v>210</v>
      </c>
      <c r="F278" s="189" t="s">
        <v>211</v>
      </c>
      <c r="G278" s="176"/>
      <c r="H278" s="176"/>
      <c r="I278" s="179"/>
      <c r="J278" s="190">
        <f>BK278</f>
        <v>0</v>
      </c>
      <c r="K278" s="176"/>
      <c r="L278" s="181"/>
      <c r="M278" s="182"/>
      <c r="N278" s="183"/>
      <c r="O278" s="183"/>
      <c r="P278" s="184">
        <f>SUM(P279:P301)</f>
        <v>0</v>
      </c>
      <c r="Q278" s="183"/>
      <c r="R278" s="184">
        <f>SUM(R279:R301)</f>
        <v>1.6275026000000001</v>
      </c>
      <c r="S278" s="183"/>
      <c r="T278" s="185">
        <f>SUM(T279:T301)</f>
        <v>0</v>
      </c>
      <c r="AR278" s="186" t="s">
        <v>90</v>
      </c>
      <c r="AT278" s="187" t="s">
        <v>80</v>
      </c>
      <c r="AU278" s="187" t="s">
        <v>88</v>
      </c>
      <c r="AY278" s="186" t="s">
        <v>163</v>
      </c>
      <c r="BK278" s="188">
        <f>SUM(BK279:BK301)</f>
        <v>0</v>
      </c>
    </row>
    <row r="279" spans="1:65" s="2" customFormat="1" ht="24.2" customHeight="1">
      <c r="A279" s="34"/>
      <c r="B279" s="35"/>
      <c r="C279" s="191" t="s">
        <v>477</v>
      </c>
      <c r="D279" s="191" t="s">
        <v>166</v>
      </c>
      <c r="E279" s="192" t="s">
        <v>738</v>
      </c>
      <c r="F279" s="193" t="s">
        <v>739</v>
      </c>
      <c r="G279" s="194" t="s">
        <v>221</v>
      </c>
      <c r="H279" s="195">
        <v>368</v>
      </c>
      <c r="I279" s="196"/>
      <c r="J279" s="197">
        <f>ROUND(I279*H279,2)</f>
        <v>0</v>
      </c>
      <c r="K279" s="193" t="s">
        <v>170</v>
      </c>
      <c r="L279" s="39"/>
      <c r="M279" s="198" t="s">
        <v>1</v>
      </c>
      <c r="N279" s="199" t="s">
        <v>46</v>
      </c>
      <c r="O279" s="71"/>
      <c r="P279" s="200">
        <f>O279*H279</f>
        <v>0</v>
      </c>
      <c r="Q279" s="200">
        <v>7E-05</v>
      </c>
      <c r="R279" s="200">
        <f>Q279*H279</f>
        <v>0.025759999999999998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205</v>
      </c>
      <c r="AT279" s="202" t="s">
        <v>166</v>
      </c>
      <c r="AU279" s="202" t="s">
        <v>90</v>
      </c>
      <c r="AY279" s="17" t="s">
        <v>163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88</v>
      </c>
      <c r="BK279" s="203">
        <f>ROUND(I279*H279,2)</f>
        <v>0</v>
      </c>
      <c r="BL279" s="17" t="s">
        <v>205</v>
      </c>
      <c r="BM279" s="202" t="s">
        <v>740</v>
      </c>
    </row>
    <row r="280" spans="2:51" s="14" customFormat="1" ht="11.25">
      <c r="B280" s="215"/>
      <c r="C280" s="216"/>
      <c r="D280" s="206" t="s">
        <v>191</v>
      </c>
      <c r="E280" s="217" t="s">
        <v>1</v>
      </c>
      <c r="F280" s="218" t="s">
        <v>741</v>
      </c>
      <c r="G280" s="216"/>
      <c r="H280" s="217" t="s">
        <v>1</v>
      </c>
      <c r="I280" s="219"/>
      <c r="J280" s="216"/>
      <c r="K280" s="216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191</v>
      </c>
      <c r="AU280" s="224" t="s">
        <v>90</v>
      </c>
      <c r="AV280" s="14" t="s">
        <v>88</v>
      </c>
      <c r="AW280" s="14" t="s">
        <v>35</v>
      </c>
      <c r="AX280" s="14" t="s">
        <v>81</v>
      </c>
      <c r="AY280" s="224" t="s">
        <v>163</v>
      </c>
    </row>
    <row r="281" spans="2:51" s="13" customFormat="1" ht="11.25">
      <c r="B281" s="204"/>
      <c r="C281" s="205"/>
      <c r="D281" s="206" t="s">
        <v>191</v>
      </c>
      <c r="E281" s="225" t="s">
        <v>1</v>
      </c>
      <c r="F281" s="207" t="s">
        <v>742</v>
      </c>
      <c r="G281" s="205"/>
      <c r="H281" s="208">
        <v>368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191</v>
      </c>
      <c r="AU281" s="214" t="s">
        <v>90</v>
      </c>
      <c r="AV281" s="13" t="s">
        <v>90</v>
      </c>
      <c r="AW281" s="13" t="s">
        <v>35</v>
      </c>
      <c r="AX281" s="13" t="s">
        <v>81</v>
      </c>
      <c r="AY281" s="214" t="s">
        <v>163</v>
      </c>
    </row>
    <row r="282" spans="2:51" s="15" customFormat="1" ht="11.25">
      <c r="B282" s="226"/>
      <c r="C282" s="227"/>
      <c r="D282" s="206" t="s">
        <v>191</v>
      </c>
      <c r="E282" s="228" t="s">
        <v>1</v>
      </c>
      <c r="F282" s="229" t="s">
        <v>209</v>
      </c>
      <c r="G282" s="227"/>
      <c r="H282" s="230">
        <v>368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191</v>
      </c>
      <c r="AU282" s="236" t="s">
        <v>90</v>
      </c>
      <c r="AV282" s="15" t="s">
        <v>171</v>
      </c>
      <c r="AW282" s="15" t="s">
        <v>35</v>
      </c>
      <c r="AX282" s="15" t="s">
        <v>88</v>
      </c>
      <c r="AY282" s="236" t="s">
        <v>163</v>
      </c>
    </row>
    <row r="283" spans="1:65" s="2" customFormat="1" ht="24.2" customHeight="1">
      <c r="A283" s="34"/>
      <c r="B283" s="35"/>
      <c r="C283" s="243" t="s">
        <v>481</v>
      </c>
      <c r="D283" s="243" t="s">
        <v>263</v>
      </c>
      <c r="E283" s="244" t="s">
        <v>743</v>
      </c>
      <c r="F283" s="245" t="s">
        <v>744</v>
      </c>
      <c r="G283" s="246" t="s">
        <v>169</v>
      </c>
      <c r="H283" s="247">
        <v>0.261</v>
      </c>
      <c r="I283" s="248"/>
      <c r="J283" s="249">
        <f>ROUND(I283*H283,2)</f>
        <v>0</v>
      </c>
      <c r="K283" s="245" t="s">
        <v>170</v>
      </c>
      <c r="L283" s="250"/>
      <c r="M283" s="251" t="s">
        <v>1</v>
      </c>
      <c r="N283" s="252" t="s">
        <v>46</v>
      </c>
      <c r="O283" s="71"/>
      <c r="P283" s="200">
        <f>O283*H283</f>
        <v>0</v>
      </c>
      <c r="Q283" s="200">
        <v>1</v>
      </c>
      <c r="R283" s="200">
        <f>Q283*H283</f>
        <v>0.261</v>
      </c>
      <c r="S283" s="200">
        <v>0</v>
      </c>
      <c r="T283" s="20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267</v>
      </c>
      <c r="AT283" s="202" t="s">
        <v>263</v>
      </c>
      <c r="AU283" s="202" t="s">
        <v>90</v>
      </c>
      <c r="AY283" s="17" t="s">
        <v>163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88</v>
      </c>
      <c r="BK283" s="203">
        <f>ROUND(I283*H283,2)</f>
        <v>0</v>
      </c>
      <c r="BL283" s="17" t="s">
        <v>205</v>
      </c>
      <c r="BM283" s="202" t="s">
        <v>745</v>
      </c>
    </row>
    <row r="284" spans="2:51" s="13" customFormat="1" ht="11.25">
      <c r="B284" s="204"/>
      <c r="C284" s="205"/>
      <c r="D284" s="206" t="s">
        <v>191</v>
      </c>
      <c r="E284" s="205"/>
      <c r="F284" s="207" t="s">
        <v>746</v>
      </c>
      <c r="G284" s="205"/>
      <c r="H284" s="208">
        <v>0.261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191</v>
      </c>
      <c r="AU284" s="214" t="s">
        <v>90</v>
      </c>
      <c r="AV284" s="13" t="s">
        <v>90</v>
      </c>
      <c r="AW284" s="13" t="s">
        <v>4</v>
      </c>
      <c r="AX284" s="13" t="s">
        <v>88</v>
      </c>
      <c r="AY284" s="214" t="s">
        <v>163</v>
      </c>
    </row>
    <row r="285" spans="1:65" s="2" customFormat="1" ht="24.2" customHeight="1">
      <c r="A285" s="34"/>
      <c r="B285" s="35"/>
      <c r="C285" s="243" t="s">
        <v>485</v>
      </c>
      <c r="D285" s="243" t="s">
        <v>263</v>
      </c>
      <c r="E285" s="244" t="s">
        <v>747</v>
      </c>
      <c r="F285" s="245" t="s">
        <v>748</v>
      </c>
      <c r="G285" s="246" t="s">
        <v>169</v>
      </c>
      <c r="H285" s="247">
        <v>0.117</v>
      </c>
      <c r="I285" s="248"/>
      <c r="J285" s="249">
        <f>ROUND(I285*H285,2)</f>
        <v>0</v>
      </c>
      <c r="K285" s="245" t="s">
        <v>170</v>
      </c>
      <c r="L285" s="250"/>
      <c r="M285" s="251" t="s">
        <v>1</v>
      </c>
      <c r="N285" s="252" t="s">
        <v>46</v>
      </c>
      <c r="O285" s="71"/>
      <c r="P285" s="200">
        <f>O285*H285</f>
        <v>0</v>
      </c>
      <c r="Q285" s="200">
        <v>1</v>
      </c>
      <c r="R285" s="200">
        <f>Q285*H285</f>
        <v>0.117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267</v>
      </c>
      <c r="AT285" s="202" t="s">
        <v>263</v>
      </c>
      <c r="AU285" s="202" t="s">
        <v>90</v>
      </c>
      <c r="AY285" s="17" t="s">
        <v>163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88</v>
      </c>
      <c r="BK285" s="203">
        <f>ROUND(I285*H285,2)</f>
        <v>0</v>
      </c>
      <c r="BL285" s="17" t="s">
        <v>205</v>
      </c>
      <c r="BM285" s="202" t="s">
        <v>749</v>
      </c>
    </row>
    <row r="286" spans="2:51" s="13" customFormat="1" ht="11.25">
      <c r="B286" s="204"/>
      <c r="C286" s="205"/>
      <c r="D286" s="206" t="s">
        <v>191</v>
      </c>
      <c r="E286" s="205"/>
      <c r="F286" s="207" t="s">
        <v>750</v>
      </c>
      <c r="G286" s="205"/>
      <c r="H286" s="208">
        <v>0.117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191</v>
      </c>
      <c r="AU286" s="214" t="s">
        <v>90</v>
      </c>
      <c r="AV286" s="13" t="s">
        <v>90</v>
      </c>
      <c r="AW286" s="13" t="s">
        <v>4</v>
      </c>
      <c r="AX286" s="13" t="s">
        <v>88</v>
      </c>
      <c r="AY286" s="214" t="s">
        <v>163</v>
      </c>
    </row>
    <row r="287" spans="1:65" s="2" customFormat="1" ht="24.2" customHeight="1">
      <c r="A287" s="34"/>
      <c r="B287" s="35"/>
      <c r="C287" s="191" t="s">
        <v>489</v>
      </c>
      <c r="D287" s="191" t="s">
        <v>166</v>
      </c>
      <c r="E287" s="192" t="s">
        <v>514</v>
      </c>
      <c r="F287" s="193" t="s">
        <v>515</v>
      </c>
      <c r="G287" s="194" t="s">
        <v>204</v>
      </c>
      <c r="H287" s="195">
        <v>115.23</v>
      </c>
      <c r="I287" s="196"/>
      <c r="J287" s="197">
        <f>ROUND(I287*H287,2)</f>
        <v>0</v>
      </c>
      <c r="K287" s="193" t="s">
        <v>170</v>
      </c>
      <c r="L287" s="39"/>
      <c r="M287" s="198" t="s">
        <v>1</v>
      </c>
      <c r="N287" s="199" t="s">
        <v>46</v>
      </c>
      <c r="O287" s="71"/>
      <c r="P287" s="200">
        <f>O287*H287</f>
        <v>0</v>
      </c>
      <c r="Q287" s="200">
        <v>0.00028</v>
      </c>
      <c r="R287" s="200">
        <f>Q287*H287</f>
        <v>0.0322644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205</v>
      </c>
      <c r="AT287" s="202" t="s">
        <v>166</v>
      </c>
      <c r="AU287" s="202" t="s">
        <v>90</v>
      </c>
      <c r="AY287" s="17" t="s">
        <v>163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88</v>
      </c>
      <c r="BK287" s="203">
        <f>ROUND(I287*H287,2)</f>
        <v>0</v>
      </c>
      <c r="BL287" s="17" t="s">
        <v>205</v>
      </c>
      <c r="BM287" s="202" t="s">
        <v>751</v>
      </c>
    </row>
    <row r="288" spans="2:51" s="14" customFormat="1" ht="11.25">
      <c r="B288" s="215"/>
      <c r="C288" s="216"/>
      <c r="D288" s="206" t="s">
        <v>191</v>
      </c>
      <c r="E288" s="217" t="s">
        <v>1</v>
      </c>
      <c r="F288" s="218" t="s">
        <v>517</v>
      </c>
      <c r="G288" s="216"/>
      <c r="H288" s="217" t="s">
        <v>1</v>
      </c>
      <c r="I288" s="219"/>
      <c r="J288" s="216"/>
      <c r="K288" s="216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191</v>
      </c>
      <c r="AU288" s="224" t="s">
        <v>90</v>
      </c>
      <c r="AV288" s="14" t="s">
        <v>88</v>
      </c>
      <c r="AW288" s="14" t="s">
        <v>35</v>
      </c>
      <c r="AX288" s="14" t="s">
        <v>81</v>
      </c>
      <c r="AY288" s="224" t="s">
        <v>163</v>
      </c>
    </row>
    <row r="289" spans="2:51" s="14" customFormat="1" ht="11.25">
      <c r="B289" s="215"/>
      <c r="C289" s="216"/>
      <c r="D289" s="206" t="s">
        <v>191</v>
      </c>
      <c r="E289" s="217" t="s">
        <v>1</v>
      </c>
      <c r="F289" s="218" t="s">
        <v>261</v>
      </c>
      <c r="G289" s="216"/>
      <c r="H289" s="217" t="s">
        <v>1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191</v>
      </c>
      <c r="AU289" s="224" t="s">
        <v>90</v>
      </c>
      <c r="AV289" s="14" t="s">
        <v>88</v>
      </c>
      <c r="AW289" s="14" t="s">
        <v>35</v>
      </c>
      <c r="AX289" s="14" t="s">
        <v>81</v>
      </c>
      <c r="AY289" s="224" t="s">
        <v>163</v>
      </c>
    </row>
    <row r="290" spans="2:51" s="13" customFormat="1" ht="11.25">
      <c r="B290" s="204"/>
      <c r="C290" s="205"/>
      <c r="D290" s="206" t="s">
        <v>191</v>
      </c>
      <c r="E290" s="225" t="s">
        <v>1</v>
      </c>
      <c r="F290" s="207" t="s">
        <v>262</v>
      </c>
      <c r="G290" s="205"/>
      <c r="H290" s="208">
        <v>115.23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191</v>
      </c>
      <c r="AU290" s="214" t="s">
        <v>90</v>
      </c>
      <c r="AV290" s="13" t="s">
        <v>90</v>
      </c>
      <c r="AW290" s="13" t="s">
        <v>35</v>
      </c>
      <c r="AX290" s="13" t="s">
        <v>81</v>
      </c>
      <c r="AY290" s="214" t="s">
        <v>163</v>
      </c>
    </row>
    <row r="291" spans="2:51" s="15" customFormat="1" ht="11.25">
      <c r="B291" s="226"/>
      <c r="C291" s="227"/>
      <c r="D291" s="206" t="s">
        <v>191</v>
      </c>
      <c r="E291" s="228" t="s">
        <v>1</v>
      </c>
      <c r="F291" s="229" t="s">
        <v>209</v>
      </c>
      <c r="G291" s="227"/>
      <c r="H291" s="230">
        <v>115.23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191</v>
      </c>
      <c r="AU291" s="236" t="s">
        <v>90</v>
      </c>
      <c r="AV291" s="15" t="s">
        <v>171</v>
      </c>
      <c r="AW291" s="15" t="s">
        <v>35</v>
      </c>
      <c r="AX291" s="15" t="s">
        <v>88</v>
      </c>
      <c r="AY291" s="236" t="s">
        <v>163</v>
      </c>
    </row>
    <row r="292" spans="1:65" s="2" customFormat="1" ht="21.75" customHeight="1">
      <c r="A292" s="34"/>
      <c r="B292" s="35"/>
      <c r="C292" s="243" t="s">
        <v>493</v>
      </c>
      <c r="D292" s="243" t="s">
        <v>263</v>
      </c>
      <c r="E292" s="244" t="s">
        <v>519</v>
      </c>
      <c r="F292" s="245" t="s">
        <v>520</v>
      </c>
      <c r="G292" s="246" t="s">
        <v>204</v>
      </c>
      <c r="H292" s="247">
        <v>126.753</v>
      </c>
      <c r="I292" s="248"/>
      <c r="J292" s="249">
        <f>ROUND(I292*H292,2)</f>
        <v>0</v>
      </c>
      <c r="K292" s="245" t="s">
        <v>1</v>
      </c>
      <c r="L292" s="250"/>
      <c r="M292" s="251" t="s">
        <v>1</v>
      </c>
      <c r="N292" s="252" t="s">
        <v>46</v>
      </c>
      <c r="O292" s="71"/>
      <c r="P292" s="200">
        <f>O292*H292</f>
        <v>0</v>
      </c>
      <c r="Q292" s="200">
        <v>0.0094</v>
      </c>
      <c r="R292" s="200">
        <f>Q292*H292</f>
        <v>1.1914782000000002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267</v>
      </c>
      <c r="AT292" s="202" t="s">
        <v>263</v>
      </c>
      <c r="AU292" s="202" t="s">
        <v>90</v>
      </c>
      <c r="AY292" s="17" t="s">
        <v>163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88</v>
      </c>
      <c r="BK292" s="203">
        <f>ROUND(I292*H292,2)</f>
        <v>0</v>
      </c>
      <c r="BL292" s="17" t="s">
        <v>205</v>
      </c>
      <c r="BM292" s="202" t="s">
        <v>752</v>
      </c>
    </row>
    <row r="293" spans="2:51" s="13" customFormat="1" ht="11.25">
      <c r="B293" s="204"/>
      <c r="C293" s="205"/>
      <c r="D293" s="206" t="s">
        <v>191</v>
      </c>
      <c r="E293" s="205"/>
      <c r="F293" s="207" t="s">
        <v>685</v>
      </c>
      <c r="G293" s="205"/>
      <c r="H293" s="208">
        <v>126.753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191</v>
      </c>
      <c r="AU293" s="214" t="s">
        <v>90</v>
      </c>
      <c r="AV293" s="13" t="s">
        <v>90</v>
      </c>
      <c r="AW293" s="13" t="s">
        <v>4</v>
      </c>
      <c r="AX293" s="13" t="s">
        <v>88</v>
      </c>
      <c r="AY293" s="214" t="s">
        <v>163</v>
      </c>
    </row>
    <row r="294" spans="1:65" s="2" customFormat="1" ht="24.2" customHeight="1">
      <c r="A294" s="34"/>
      <c r="B294" s="35"/>
      <c r="C294" s="191" t="s">
        <v>497</v>
      </c>
      <c r="D294" s="191" t="s">
        <v>166</v>
      </c>
      <c r="E294" s="192" t="s">
        <v>753</v>
      </c>
      <c r="F294" s="193" t="s">
        <v>754</v>
      </c>
      <c r="G294" s="194" t="s">
        <v>230</v>
      </c>
      <c r="H294" s="195">
        <v>4</v>
      </c>
      <c r="I294" s="196"/>
      <c r="J294" s="197">
        <f aca="true" t="shared" si="10" ref="J294:J301">ROUND(I294*H294,2)</f>
        <v>0</v>
      </c>
      <c r="K294" s="193" t="s">
        <v>1</v>
      </c>
      <c r="L294" s="39"/>
      <c r="M294" s="198" t="s">
        <v>1</v>
      </c>
      <c r="N294" s="199" t="s">
        <v>46</v>
      </c>
      <c r="O294" s="71"/>
      <c r="P294" s="200">
        <f aca="true" t="shared" si="11" ref="P294:P301">O294*H294</f>
        <v>0</v>
      </c>
      <c r="Q294" s="200">
        <v>0</v>
      </c>
      <c r="R294" s="200">
        <f aca="true" t="shared" si="12" ref="R294:R301">Q294*H294</f>
        <v>0</v>
      </c>
      <c r="S294" s="200">
        <v>0</v>
      </c>
      <c r="T294" s="201">
        <f aca="true" t="shared" si="13" ref="T294:T301"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205</v>
      </c>
      <c r="AT294" s="202" t="s">
        <v>166</v>
      </c>
      <c r="AU294" s="202" t="s">
        <v>90</v>
      </c>
      <c r="AY294" s="17" t="s">
        <v>163</v>
      </c>
      <c r="BE294" s="203">
        <f aca="true" t="shared" si="14" ref="BE294:BE301">IF(N294="základní",J294,0)</f>
        <v>0</v>
      </c>
      <c r="BF294" s="203">
        <f aca="true" t="shared" si="15" ref="BF294:BF301">IF(N294="snížená",J294,0)</f>
        <v>0</v>
      </c>
      <c r="BG294" s="203">
        <f aca="true" t="shared" si="16" ref="BG294:BG301">IF(N294="zákl. přenesená",J294,0)</f>
        <v>0</v>
      </c>
      <c r="BH294" s="203">
        <f aca="true" t="shared" si="17" ref="BH294:BH301">IF(N294="sníž. přenesená",J294,0)</f>
        <v>0</v>
      </c>
      <c r="BI294" s="203">
        <f aca="true" t="shared" si="18" ref="BI294:BI301">IF(N294="nulová",J294,0)</f>
        <v>0</v>
      </c>
      <c r="BJ294" s="17" t="s">
        <v>88</v>
      </c>
      <c r="BK294" s="203">
        <f aca="true" t="shared" si="19" ref="BK294:BK301">ROUND(I294*H294,2)</f>
        <v>0</v>
      </c>
      <c r="BL294" s="17" t="s">
        <v>205</v>
      </c>
      <c r="BM294" s="202" t="s">
        <v>755</v>
      </c>
    </row>
    <row r="295" spans="1:65" s="2" customFormat="1" ht="24.2" customHeight="1">
      <c r="A295" s="34"/>
      <c r="B295" s="35"/>
      <c r="C295" s="191" t="s">
        <v>501</v>
      </c>
      <c r="D295" s="191" t="s">
        <v>166</v>
      </c>
      <c r="E295" s="192" t="s">
        <v>756</v>
      </c>
      <c r="F295" s="193" t="s">
        <v>757</v>
      </c>
      <c r="G295" s="194" t="s">
        <v>230</v>
      </c>
      <c r="H295" s="195">
        <v>1</v>
      </c>
      <c r="I295" s="196"/>
      <c r="J295" s="197">
        <f t="shared" si="10"/>
        <v>0</v>
      </c>
      <c r="K295" s="193" t="s">
        <v>1</v>
      </c>
      <c r="L295" s="39"/>
      <c r="M295" s="198" t="s">
        <v>1</v>
      </c>
      <c r="N295" s="199" t="s">
        <v>46</v>
      </c>
      <c r="O295" s="71"/>
      <c r="P295" s="200">
        <f t="shared" si="11"/>
        <v>0</v>
      </c>
      <c r="Q295" s="200">
        <v>0</v>
      </c>
      <c r="R295" s="200">
        <f t="shared" si="12"/>
        <v>0</v>
      </c>
      <c r="S295" s="200">
        <v>0</v>
      </c>
      <c r="T295" s="201">
        <f t="shared" si="1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205</v>
      </c>
      <c r="AT295" s="202" t="s">
        <v>166</v>
      </c>
      <c r="AU295" s="202" t="s">
        <v>90</v>
      </c>
      <c r="AY295" s="17" t="s">
        <v>163</v>
      </c>
      <c r="BE295" s="203">
        <f t="shared" si="14"/>
        <v>0</v>
      </c>
      <c r="BF295" s="203">
        <f t="shared" si="15"/>
        <v>0</v>
      </c>
      <c r="BG295" s="203">
        <f t="shared" si="16"/>
        <v>0</v>
      </c>
      <c r="BH295" s="203">
        <f t="shared" si="17"/>
        <v>0</v>
      </c>
      <c r="BI295" s="203">
        <f t="shared" si="18"/>
        <v>0</v>
      </c>
      <c r="BJ295" s="17" t="s">
        <v>88</v>
      </c>
      <c r="BK295" s="203">
        <f t="shared" si="19"/>
        <v>0</v>
      </c>
      <c r="BL295" s="17" t="s">
        <v>205</v>
      </c>
      <c r="BM295" s="202" t="s">
        <v>758</v>
      </c>
    </row>
    <row r="296" spans="1:65" s="2" customFormat="1" ht="33" customHeight="1">
      <c r="A296" s="34"/>
      <c r="B296" s="35"/>
      <c r="C296" s="191" t="s">
        <v>505</v>
      </c>
      <c r="D296" s="191" t="s">
        <v>166</v>
      </c>
      <c r="E296" s="192" t="s">
        <v>759</v>
      </c>
      <c r="F296" s="193" t="s">
        <v>760</v>
      </c>
      <c r="G296" s="194" t="s">
        <v>230</v>
      </c>
      <c r="H296" s="195">
        <v>5</v>
      </c>
      <c r="I296" s="196"/>
      <c r="J296" s="197">
        <f t="shared" si="10"/>
        <v>0</v>
      </c>
      <c r="K296" s="193" t="s">
        <v>1</v>
      </c>
      <c r="L296" s="39"/>
      <c r="M296" s="198" t="s">
        <v>1</v>
      </c>
      <c r="N296" s="199" t="s">
        <v>46</v>
      </c>
      <c r="O296" s="71"/>
      <c r="P296" s="200">
        <f t="shared" si="11"/>
        <v>0</v>
      </c>
      <c r="Q296" s="200">
        <v>0</v>
      </c>
      <c r="R296" s="200">
        <f t="shared" si="12"/>
        <v>0</v>
      </c>
      <c r="S296" s="200">
        <v>0</v>
      </c>
      <c r="T296" s="201">
        <f t="shared" si="1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205</v>
      </c>
      <c r="AT296" s="202" t="s">
        <v>166</v>
      </c>
      <c r="AU296" s="202" t="s">
        <v>90</v>
      </c>
      <c r="AY296" s="17" t="s">
        <v>163</v>
      </c>
      <c r="BE296" s="203">
        <f t="shared" si="14"/>
        <v>0</v>
      </c>
      <c r="BF296" s="203">
        <f t="shared" si="15"/>
        <v>0</v>
      </c>
      <c r="BG296" s="203">
        <f t="shared" si="16"/>
        <v>0</v>
      </c>
      <c r="BH296" s="203">
        <f t="shared" si="17"/>
        <v>0</v>
      </c>
      <c r="BI296" s="203">
        <f t="shared" si="18"/>
        <v>0</v>
      </c>
      <c r="BJ296" s="17" t="s">
        <v>88</v>
      </c>
      <c r="BK296" s="203">
        <f t="shared" si="19"/>
        <v>0</v>
      </c>
      <c r="BL296" s="17" t="s">
        <v>205</v>
      </c>
      <c r="BM296" s="202" t="s">
        <v>761</v>
      </c>
    </row>
    <row r="297" spans="1:65" s="2" customFormat="1" ht="33" customHeight="1">
      <c r="A297" s="34"/>
      <c r="B297" s="35"/>
      <c r="C297" s="191" t="s">
        <v>509</v>
      </c>
      <c r="D297" s="191" t="s">
        <v>166</v>
      </c>
      <c r="E297" s="192" t="s">
        <v>762</v>
      </c>
      <c r="F297" s="193" t="s">
        <v>763</v>
      </c>
      <c r="G297" s="194" t="s">
        <v>230</v>
      </c>
      <c r="H297" s="195">
        <v>5</v>
      </c>
      <c r="I297" s="196"/>
      <c r="J297" s="197">
        <f t="shared" si="10"/>
        <v>0</v>
      </c>
      <c r="K297" s="193" t="s">
        <v>1</v>
      </c>
      <c r="L297" s="39"/>
      <c r="M297" s="198" t="s">
        <v>1</v>
      </c>
      <c r="N297" s="199" t="s">
        <v>46</v>
      </c>
      <c r="O297" s="71"/>
      <c r="P297" s="200">
        <f t="shared" si="11"/>
        <v>0</v>
      </c>
      <c r="Q297" s="200">
        <v>0</v>
      </c>
      <c r="R297" s="200">
        <f t="shared" si="12"/>
        <v>0</v>
      </c>
      <c r="S297" s="200">
        <v>0</v>
      </c>
      <c r="T297" s="201">
        <f t="shared" si="1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205</v>
      </c>
      <c r="AT297" s="202" t="s">
        <v>166</v>
      </c>
      <c r="AU297" s="202" t="s">
        <v>90</v>
      </c>
      <c r="AY297" s="17" t="s">
        <v>163</v>
      </c>
      <c r="BE297" s="203">
        <f t="shared" si="14"/>
        <v>0</v>
      </c>
      <c r="BF297" s="203">
        <f t="shared" si="15"/>
        <v>0</v>
      </c>
      <c r="BG297" s="203">
        <f t="shared" si="16"/>
        <v>0</v>
      </c>
      <c r="BH297" s="203">
        <f t="shared" si="17"/>
        <v>0</v>
      </c>
      <c r="BI297" s="203">
        <f t="shared" si="18"/>
        <v>0</v>
      </c>
      <c r="BJ297" s="17" t="s">
        <v>88</v>
      </c>
      <c r="BK297" s="203">
        <f t="shared" si="19"/>
        <v>0</v>
      </c>
      <c r="BL297" s="17" t="s">
        <v>205</v>
      </c>
      <c r="BM297" s="202" t="s">
        <v>764</v>
      </c>
    </row>
    <row r="298" spans="1:65" s="2" customFormat="1" ht="33" customHeight="1">
      <c r="A298" s="34"/>
      <c r="B298" s="35"/>
      <c r="C298" s="191" t="s">
        <v>513</v>
      </c>
      <c r="D298" s="191" t="s">
        <v>166</v>
      </c>
      <c r="E298" s="192" t="s">
        <v>535</v>
      </c>
      <c r="F298" s="193" t="s">
        <v>536</v>
      </c>
      <c r="G298" s="194" t="s">
        <v>221</v>
      </c>
      <c r="H298" s="195">
        <v>250</v>
      </c>
      <c r="I298" s="196"/>
      <c r="J298" s="197">
        <f t="shared" si="10"/>
        <v>0</v>
      </c>
      <c r="K298" s="193" t="s">
        <v>1</v>
      </c>
      <c r="L298" s="39"/>
      <c r="M298" s="198" t="s">
        <v>1</v>
      </c>
      <c r="N298" s="199" t="s">
        <v>46</v>
      </c>
      <c r="O298" s="71"/>
      <c r="P298" s="200">
        <f t="shared" si="11"/>
        <v>0</v>
      </c>
      <c r="Q298" s="200">
        <v>0</v>
      </c>
      <c r="R298" s="200">
        <f t="shared" si="12"/>
        <v>0</v>
      </c>
      <c r="S298" s="200">
        <v>0</v>
      </c>
      <c r="T298" s="201">
        <f t="shared" si="1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205</v>
      </c>
      <c r="AT298" s="202" t="s">
        <v>166</v>
      </c>
      <c r="AU298" s="202" t="s">
        <v>90</v>
      </c>
      <c r="AY298" s="17" t="s">
        <v>163</v>
      </c>
      <c r="BE298" s="203">
        <f t="shared" si="14"/>
        <v>0</v>
      </c>
      <c r="BF298" s="203">
        <f t="shared" si="15"/>
        <v>0</v>
      </c>
      <c r="BG298" s="203">
        <f t="shared" si="16"/>
        <v>0</v>
      </c>
      <c r="BH298" s="203">
        <f t="shared" si="17"/>
        <v>0</v>
      </c>
      <c r="BI298" s="203">
        <f t="shared" si="18"/>
        <v>0</v>
      </c>
      <c r="BJ298" s="17" t="s">
        <v>88</v>
      </c>
      <c r="BK298" s="203">
        <f t="shared" si="19"/>
        <v>0</v>
      </c>
      <c r="BL298" s="17" t="s">
        <v>205</v>
      </c>
      <c r="BM298" s="202" t="s">
        <v>765</v>
      </c>
    </row>
    <row r="299" spans="1:65" s="2" customFormat="1" ht="24.2" customHeight="1">
      <c r="A299" s="34"/>
      <c r="B299" s="35"/>
      <c r="C299" s="191" t="s">
        <v>518</v>
      </c>
      <c r="D299" s="191" t="s">
        <v>166</v>
      </c>
      <c r="E299" s="192" t="s">
        <v>539</v>
      </c>
      <c r="F299" s="193" t="s">
        <v>540</v>
      </c>
      <c r="G299" s="194" t="s">
        <v>221</v>
      </c>
      <c r="H299" s="195">
        <v>250</v>
      </c>
      <c r="I299" s="196"/>
      <c r="J299" s="197">
        <f t="shared" si="10"/>
        <v>0</v>
      </c>
      <c r="K299" s="193" t="s">
        <v>1</v>
      </c>
      <c r="L299" s="39"/>
      <c r="M299" s="198" t="s">
        <v>1</v>
      </c>
      <c r="N299" s="199" t="s">
        <v>46</v>
      </c>
      <c r="O299" s="71"/>
      <c r="P299" s="200">
        <f t="shared" si="11"/>
        <v>0</v>
      </c>
      <c r="Q299" s="200">
        <v>0</v>
      </c>
      <c r="R299" s="200">
        <f t="shared" si="12"/>
        <v>0</v>
      </c>
      <c r="S299" s="200">
        <v>0</v>
      </c>
      <c r="T299" s="201">
        <f t="shared" si="1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205</v>
      </c>
      <c r="AT299" s="202" t="s">
        <v>166</v>
      </c>
      <c r="AU299" s="202" t="s">
        <v>90</v>
      </c>
      <c r="AY299" s="17" t="s">
        <v>163</v>
      </c>
      <c r="BE299" s="203">
        <f t="shared" si="14"/>
        <v>0</v>
      </c>
      <c r="BF299" s="203">
        <f t="shared" si="15"/>
        <v>0</v>
      </c>
      <c r="BG299" s="203">
        <f t="shared" si="16"/>
        <v>0</v>
      </c>
      <c r="BH299" s="203">
        <f t="shared" si="17"/>
        <v>0</v>
      </c>
      <c r="BI299" s="203">
        <f t="shared" si="18"/>
        <v>0</v>
      </c>
      <c r="BJ299" s="17" t="s">
        <v>88</v>
      </c>
      <c r="BK299" s="203">
        <f t="shared" si="19"/>
        <v>0</v>
      </c>
      <c r="BL299" s="17" t="s">
        <v>205</v>
      </c>
      <c r="BM299" s="202" t="s">
        <v>766</v>
      </c>
    </row>
    <row r="300" spans="1:65" s="2" customFormat="1" ht="44.25" customHeight="1">
      <c r="A300" s="34"/>
      <c r="B300" s="35"/>
      <c r="C300" s="191" t="s">
        <v>522</v>
      </c>
      <c r="D300" s="191" t="s">
        <v>166</v>
      </c>
      <c r="E300" s="192" t="s">
        <v>543</v>
      </c>
      <c r="F300" s="193" t="s">
        <v>544</v>
      </c>
      <c r="G300" s="194" t="s">
        <v>169</v>
      </c>
      <c r="H300" s="195">
        <v>1.628</v>
      </c>
      <c r="I300" s="196"/>
      <c r="J300" s="197">
        <f t="shared" si="10"/>
        <v>0</v>
      </c>
      <c r="K300" s="193" t="s">
        <v>170</v>
      </c>
      <c r="L300" s="39"/>
      <c r="M300" s="198" t="s">
        <v>1</v>
      </c>
      <c r="N300" s="199" t="s">
        <v>46</v>
      </c>
      <c r="O300" s="71"/>
      <c r="P300" s="200">
        <f t="shared" si="11"/>
        <v>0</v>
      </c>
      <c r="Q300" s="200">
        <v>0</v>
      </c>
      <c r="R300" s="200">
        <f t="shared" si="12"/>
        <v>0</v>
      </c>
      <c r="S300" s="200">
        <v>0</v>
      </c>
      <c r="T300" s="201">
        <f t="shared" si="1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205</v>
      </c>
      <c r="AT300" s="202" t="s">
        <v>166</v>
      </c>
      <c r="AU300" s="202" t="s">
        <v>90</v>
      </c>
      <c r="AY300" s="17" t="s">
        <v>163</v>
      </c>
      <c r="BE300" s="203">
        <f t="shared" si="14"/>
        <v>0</v>
      </c>
      <c r="BF300" s="203">
        <f t="shared" si="15"/>
        <v>0</v>
      </c>
      <c r="BG300" s="203">
        <f t="shared" si="16"/>
        <v>0</v>
      </c>
      <c r="BH300" s="203">
        <f t="shared" si="17"/>
        <v>0</v>
      </c>
      <c r="BI300" s="203">
        <f t="shared" si="18"/>
        <v>0</v>
      </c>
      <c r="BJ300" s="17" t="s">
        <v>88</v>
      </c>
      <c r="BK300" s="203">
        <f t="shared" si="19"/>
        <v>0</v>
      </c>
      <c r="BL300" s="17" t="s">
        <v>205</v>
      </c>
      <c r="BM300" s="202" t="s">
        <v>767</v>
      </c>
    </row>
    <row r="301" spans="1:65" s="2" customFormat="1" ht="49.15" customHeight="1">
      <c r="A301" s="34"/>
      <c r="B301" s="35"/>
      <c r="C301" s="191" t="s">
        <v>526</v>
      </c>
      <c r="D301" s="191" t="s">
        <v>166</v>
      </c>
      <c r="E301" s="192" t="s">
        <v>547</v>
      </c>
      <c r="F301" s="193" t="s">
        <v>548</v>
      </c>
      <c r="G301" s="194" t="s">
        <v>169</v>
      </c>
      <c r="H301" s="195">
        <v>1.628</v>
      </c>
      <c r="I301" s="196"/>
      <c r="J301" s="197">
        <f t="shared" si="10"/>
        <v>0</v>
      </c>
      <c r="K301" s="193" t="s">
        <v>170</v>
      </c>
      <c r="L301" s="39"/>
      <c r="M301" s="198" t="s">
        <v>1</v>
      </c>
      <c r="N301" s="199" t="s">
        <v>46</v>
      </c>
      <c r="O301" s="71"/>
      <c r="P301" s="200">
        <f t="shared" si="11"/>
        <v>0</v>
      </c>
      <c r="Q301" s="200">
        <v>0</v>
      </c>
      <c r="R301" s="200">
        <f t="shared" si="12"/>
        <v>0</v>
      </c>
      <c r="S301" s="200">
        <v>0</v>
      </c>
      <c r="T301" s="201">
        <f t="shared" si="1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205</v>
      </c>
      <c r="AT301" s="202" t="s">
        <v>166</v>
      </c>
      <c r="AU301" s="202" t="s">
        <v>90</v>
      </c>
      <c r="AY301" s="17" t="s">
        <v>163</v>
      </c>
      <c r="BE301" s="203">
        <f t="shared" si="14"/>
        <v>0</v>
      </c>
      <c r="BF301" s="203">
        <f t="shared" si="15"/>
        <v>0</v>
      </c>
      <c r="BG301" s="203">
        <f t="shared" si="16"/>
        <v>0</v>
      </c>
      <c r="BH301" s="203">
        <f t="shared" si="17"/>
        <v>0</v>
      </c>
      <c r="BI301" s="203">
        <f t="shared" si="18"/>
        <v>0</v>
      </c>
      <c r="BJ301" s="17" t="s">
        <v>88</v>
      </c>
      <c r="BK301" s="203">
        <f t="shared" si="19"/>
        <v>0</v>
      </c>
      <c r="BL301" s="17" t="s">
        <v>205</v>
      </c>
      <c r="BM301" s="202" t="s">
        <v>768</v>
      </c>
    </row>
    <row r="302" spans="2:63" s="12" customFormat="1" ht="22.9" customHeight="1">
      <c r="B302" s="175"/>
      <c r="C302" s="176"/>
      <c r="D302" s="177" t="s">
        <v>80</v>
      </c>
      <c r="E302" s="189" t="s">
        <v>550</v>
      </c>
      <c r="F302" s="189" t="s">
        <v>551</v>
      </c>
      <c r="G302" s="176"/>
      <c r="H302" s="176"/>
      <c r="I302" s="179"/>
      <c r="J302" s="190">
        <f>BK302</f>
        <v>0</v>
      </c>
      <c r="K302" s="176"/>
      <c r="L302" s="181"/>
      <c r="M302" s="182"/>
      <c r="N302" s="183"/>
      <c r="O302" s="183"/>
      <c r="P302" s="184">
        <f>SUM(P303:P310)</f>
        <v>0</v>
      </c>
      <c r="Q302" s="183"/>
      <c r="R302" s="184">
        <f>SUM(R303:R310)</f>
        <v>0.09134358000000001</v>
      </c>
      <c r="S302" s="183"/>
      <c r="T302" s="185">
        <f>SUM(T303:T310)</f>
        <v>0</v>
      </c>
      <c r="AR302" s="186" t="s">
        <v>90</v>
      </c>
      <c r="AT302" s="187" t="s">
        <v>80</v>
      </c>
      <c r="AU302" s="187" t="s">
        <v>88</v>
      </c>
      <c r="AY302" s="186" t="s">
        <v>163</v>
      </c>
      <c r="BK302" s="188">
        <f>SUM(BK303:BK310)</f>
        <v>0</v>
      </c>
    </row>
    <row r="303" spans="1:65" s="2" customFormat="1" ht="24.2" customHeight="1">
      <c r="A303" s="34"/>
      <c r="B303" s="35"/>
      <c r="C303" s="191" t="s">
        <v>530</v>
      </c>
      <c r="D303" s="191" t="s">
        <v>166</v>
      </c>
      <c r="E303" s="192" t="s">
        <v>553</v>
      </c>
      <c r="F303" s="193" t="s">
        <v>554</v>
      </c>
      <c r="G303" s="194" t="s">
        <v>204</v>
      </c>
      <c r="H303" s="195">
        <v>198.573</v>
      </c>
      <c r="I303" s="196"/>
      <c r="J303" s="197">
        <f>ROUND(I303*H303,2)</f>
        <v>0</v>
      </c>
      <c r="K303" s="193" t="s">
        <v>1</v>
      </c>
      <c r="L303" s="39"/>
      <c r="M303" s="198" t="s">
        <v>1</v>
      </c>
      <c r="N303" s="199" t="s">
        <v>46</v>
      </c>
      <c r="O303" s="7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205</v>
      </c>
      <c r="AT303" s="202" t="s">
        <v>166</v>
      </c>
      <c r="AU303" s="202" t="s">
        <v>90</v>
      </c>
      <c r="AY303" s="17" t="s">
        <v>163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7" t="s">
        <v>88</v>
      </c>
      <c r="BK303" s="203">
        <f>ROUND(I303*H303,2)</f>
        <v>0</v>
      </c>
      <c r="BL303" s="17" t="s">
        <v>205</v>
      </c>
      <c r="BM303" s="202" t="s">
        <v>769</v>
      </c>
    </row>
    <row r="304" spans="1:65" s="2" customFormat="1" ht="33" customHeight="1">
      <c r="A304" s="34"/>
      <c r="B304" s="35"/>
      <c r="C304" s="191" t="s">
        <v>534</v>
      </c>
      <c r="D304" s="191" t="s">
        <v>166</v>
      </c>
      <c r="E304" s="192" t="s">
        <v>557</v>
      </c>
      <c r="F304" s="193" t="s">
        <v>558</v>
      </c>
      <c r="G304" s="194" t="s">
        <v>204</v>
      </c>
      <c r="H304" s="195">
        <v>198.573</v>
      </c>
      <c r="I304" s="196"/>
      <c r="J304" s="197">
        <f>ROUND(I304*H304,2)</f>
        <v>0</v>
      </c>
      <c r="K304" s="193" t="s">
        <v>170</v>
      </c>
      <c r="L304" s="39"/>
      <c r="M304" s="198" t="s">
        <v>1</v>
      </c>
      <c r="N304" s="199" t="s">
        <v>46</v>
      </c>
      <c r="O304" s="71"/>
      <c r="P304" s="200">
        <f>O304*H304</f>
        <v>0</v>
      </c>
      <c r="Q304" s="200">
        <v>0.0002</v>
      </c>
      <c r="R304" s="200">
        <f>Q304*H304</f>
        <v>0.0397146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205</v>
      </c>
      <c r="AT304" s="202" t="s">
        <v>166</v>
      </c>
      <c r="AU304" s="202" t="s">
        <v>90</v>
      </c>
      <c r="AY304" s="17" t="s">
        <v>163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88</v>
      </c>
      <c r="BK304" s="203">
        <f>ROUND(I304*H304,2)</f>
        <v>0</v>
      </c>
      <c r="BL304" s="17" t="s">
        <v>205</v>
      </c>
      <c r="BM304" s="202" t="s">
        <v>770</v>
      </c>
    </row>
    <row r="305" spans="1:65" s="2" customFormat="1" ht="37.9" customHeight="1">
      <c r="A305" s="34"/>
      <c r="B305" s="35"/>
      <c r="C305" s="191" t="s">
        <v>538</v>
      </c>
      <c r="D305" s="191" t="s">
        <v>166</v>
      </c>
      <c r="E305" s="192" t="s">
        <v>561</v>
      </c>
      <c r="F305" s="193" t="s">
        <v>562</v>
      </c>
      <c r="G305" s="194" t="s">
        <v>204</v>
      </c>
      <c r="H305" s="195">
        <v>198.573</v>
      </c>
      <c r="I305" s="196"/>
      <c r="J305" s="197">
        <f>ROUND(I305*H305,2)</f>
        <v>0</v>
      </c>
      <c r="K305" s="193" t="s">
        <v>170</v>
      </c>
      <c r="L305" s="39"/>
      <c r="M305" s="198" t="s">
        <v>1</v>
      </c>
      <c r="N305" s="199" t="s">
        <v>46</v>
      </c>
      <c r="O305" s="71"/>
      <c r="P305" s="200">
        <f>O305*H305</f>
        <v>0</v>
      </c>
      <c r="Q305" s="200">
        <v>0.00026</v>
      </c>
      <c r="R305" s="200">
        <f>Q305*H305</f>
        <v>0.05162898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205</v>
      </c>
      <c r="AT305" s="202" t="s">
        <v>166</v>
      </c>
      <c r="AU305" s="202" t="s">
        <v>90</v>
      </c>
      <c r="AY305" s="17" t="s">
        <v>163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88</v>
      </c>
      <c r="BK305" s="203">
        <f>ROUND(I305*H305,2)</f>
        <v>0</v>
      </c>
      <c r="BL305" s="17" t="s">
        <v>205</v>
      </c>
      <c r="BM305" s="202" t="s">
        <v>771</v>
      </c>
    </row>
    <row r="306" spans="2:51" s="14" customFormat="1" ht="11.25">
      <c r="B306" s="215"/>
      <c r="C306" s="216"/>
      <c r="D306" s="206" t="s">
        <v>191</v>
      </c>
      <c r="E306" s="217" t="s">
        <v>1</v>
      </c>
      <c r="F306" s="218" t="s">
        <v>564</v>
      </c>
      <c r="G306" s="216"/>
      <c r="H306" s="217" t="s">
        <v>1</v>
      </c>
      <c r="I306" s="219"/>
      <c r="J306" s="216"/>
      <c r="K306" s="216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191</v>
      </c>
      <c r="AU306" s="224" t="s">
        <v>90</v>
      </c>
      <c r="AV306" s="14" t="s">
        <v>88</v>
      </c>
      <c r="AW306" s="14" t="s">
        <v>35</v>
      </c>
      <c r="AX306" s="14" t="s">
        <v>81</v>
      </c>
      <c r="AY306" s="224" t="s">
        <v>163</v>
      </c>
    </row>
    <row r="307" spans="2:51" s="13" customFormat="1" ht="11.25">
      <c r="B307" s="204"/>
      <c r="C307" s="205"/>
      <c r="D307" s="206" t="s">
        <v>191</v>
      </c>
      <c r="E307" s="225" t="s">
        <v>1</v>
      </c>
      <c r="F307" s="207" t="s">
        <v>729</v>
      </c>
      <c r="G307" s="205"/>
      <c r="H307" s="208">
        <v>161.627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191</v>
      </c>
      <c r="AU307" s="214" t="s">
        <v>90</v>
      </c>
      <c r="AV307" s="13" t="s">
        <v>90</v>
      </c>
      <c r="AW307" s="13" t="s">
        <v>35</v>
      </c>
      <c r="AX307" s="13" t="s">
        <v>81</v>
      </c>
      <c r="AY307" s="214" t="s">
        <v>163</v>
      </c>
    </row>
    <row r="308" spans="2:51" s="14" customFormat="1" ht="11.25">
      <c r="B308" s="215"/>
      <c r="C308" s="216"/>
      <c r="D308" s="206" t="s">
        <v>191</v>
      </c>
      <c r="E308" s="217" t="s">
        <v>1</v>
      </c>
      <c r="F308" s="218" t="s">
        <v>565</v>
      </c>
      <c r="G308" s="216"/>
      <c r="H308" s="217" t="s">
        <v>1</v>
      </c>
      <c r="I308" s="219"/>
      <c r="J308" s="216"/>
      <c r="K308" s="216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191</v>
      </c>
      <c r="AU308" s="224" t="s">
        <v>90</v>
      </c>
      <c r="AV308" s="14" t="s">
        <v>88</v>
      </c>
      <c r="AW308" s="14" t="s">
        <v>35</v>
      </c>
      <c r="AX308" s="14" t="s">
        <v>81</v>
      </c>
      <c r="AY308" s="224" t="s">
        <v>163</v>
      </c>
    </row>
    <row r="309" spans="2:51" s="13" customFormat="1" ht="11.25">
      <c r="B309" s="204"/>
      <c r="C309" s="205"/>
      <c r="D309" s="206" t="s">
        <v>191</v>
      </c>
      <c r="E309" s="225" t="s">
        <v>1</v>
      </c>
      <c r="F309" s="207" t="s">
        <v>671</v>
      </c>
      <c r="G309" s="205"/>
      <c r="H309" s="208">
        <v>36.946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191</v>
      </c>
      <c r="AU309" s="214" t="s">
        <v>90</v>
      </c>
      <c r="AV309" s="13" t="s">
        <v>90</v>
      </c>
      <c r="AW309" s="13" t="s">
        <v>35</v>
      </c>
      <c r="AX309" s="13" t="s">
        <v>81</v>
      </c>
      <c r="AY309" s="214" t="s">
        <v>163</v>
      </c>
    </row>
    <row r="310" spans="2:51" s="15" customFormat="1" ht="11.25">
      <c r="B310" s="226"/>
      <c r="C310" s="227"/>
      <c r="D310" s="206" t="s">
        <v>191</v>
      </c>
      <c r="E310" s="228" t="s">
        <v>1</v>
      </c>
      <c r="F310" s="229" t="s">
        <v>209</v>
      </c>
      <c r="G310" s="227"/>
      <c r="H310" s="230">
        <v>198.573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191</v>
      </c>
      <c r="AU310" s="236" t="s">
        <v>90</v>
      </c>
      <c r="AV310" s="15" t="s">
        <v>171</v>
      </c>
      <c r="AW310" s="15" t="s">
        <v>35</v>
      </c>
      <c r="AX310" s="15" t="s">
        <v>88</v>
      </c>
      <c r="AY310" s="236" t="s">
        <v>163</v>
      </c>
    </row>
    <row r="311" spans="2:63" s="12" customFormat="1" ht="25.9" customHeight="1">
      <c r="B311" s="175"/>
      <c r="C311" s="176"/>
      <c r="D311" s="177" t="s">
        <v>80</v>
      </c>
      <c r="E311" s="178" t="s">
        <v>225</v>
      </c>
      <c r="F311" s="178" t="s">
        <v>226</v>
      </c>
      <c r="G311" s="176"/>
      <c r="H311" s="176"/>
      <c r="I311" s="179"/>
      <c r="J311" s="180">
        <f>BK311</f>
        <v>0</v>
      </c>
      <c r="K311" s="176"/>
      <c r="L311" s="181"/>
      <c r="M311" s="182"/>
      <c r="N311" s="183"/>
      <c r="O311" s="183"/>
      <c r="P311" s="184">
        <f>P312</f>
        <v>0</v>
      </c>
      <c r="Q311" s="183"/>
      <c r="R311" s="184">
        <f>R312</f>
        <v>0</v>
      </c>
      <c r="S311" s="183"/>
      <c r="T311" s="185">
        <f>T312</f>
        <v>0</v>
      </c>
      <c r="AR311" s="186" t="s">
        <v>171</v>
      </c>
      <c r="AT311" s="187" t="s">
        <v>80</v>
      </c>
      <c r="AU311" s="187" t="s">
        <v>81</v>
      </c>
      <c r="AY311" s="186" t="s">
        <v>163</v>
      </c>
      <c r="BK311" s="188">
        <f>BK312</f>
        <v>0</v>
      </c>
    </row>
    <row r="312" spans="1:65" s="2" customFormat="1" ht="24.2" customHeight="1">
      <c r="A312" s="34"/>
      <c r="B312" s="35"/>
      <c r="C312" s="191" t="s">
        <v>542</v>
      </c>
      <c r="D312" s="191" t="s">
        <v>166</v>
      </c>
      <c r="E312" s="192" t="s">
        <v>570</v>
      </c>
      <c r="F312" s="193" t="s">
        <v>571</v>
      </c>
      <c r="G312" s="194" t="s">
        <v>230</v>
      </c>
      <c r="H312" s="195">
        <v>1</v>
      </c>
      <c r="I312" s="196"/>
      <c r="J312" s="197">
        <f>ROUND(I312*H312,2)</f>
        <v>0</v>
      </c>
      <c r="K312" s="193" t="s">
        <v>1</v>
      </c>
      <c r="L312" s="39"/>
      <c r="M312" s="237" t="s">
        <v>1</v>
      </c>
      <c r="N312" s="238" t="s">
        <v>46</v>
      </c>
      <c r="O312" s="239"/>
      <c r="P312" s="240">
        <f>O312*H312</f>
        <v>0</v>
      </c>
      <c r="Q312" s="240">
        <v>0</v>
      </c>
      <c r="R312" s="240">
        <f>Q312*H312</f>
        <v>0</v>
      </c>
      <c r="S312" s="240">
        <v>0</v>
      </c>
      <c r="T312" s="24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231</v>
      </c>
      <c r="AT312" s="202" t="s">
        <v>166</v>
      </c>
      <c r="AU312" s="202" t="s">
        <v>88</v>
      </c>
      <c r="AY312" s="17" t="s">
        <v>163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88</v>
      </c>
      <c r="BK312" s="203">
        <f>ROUND(I312*H312,2)</f>
        <v>0</v>
      </c>
      <c r="BL312" s="17" t="s">
        <v>231</v>
      </c>
      <c r="BM312" s="202" t="s">
        <v>772</v>
      </c>
    </row>
    <row r="313" spans="1:31" s="2" customFormat="1" ht="6.95" customHeight="1">
      <c r="A313" s="34"/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XFmWTHNa95k2EP/KaFs/jjbjeUF6hOvmPfsWLQb1qiaHYhHXk+VQrX79L8HiAOL8nOdH3QfqWsc9j78DHP93/w==" saltValue="qszDLLEGTT+C85wVwTZLBvzLlQTsqgfeaFMKfo3tOLPQAze//8tDdSHG1b2IDHDsqxM4XOfcwkzGY1aCH+ZJ7Q==" spinCount="100000" sheet="1" objects="1" scenarios="1" formatColumns="0" formatRows="0" autoFilter="0"/>
  <autoFilter ref="C131:K312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660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773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ROUND((SUM(BE128:BE161)),2)</f>
        <v>0</v>
      </c>
      <c r="G35" s="34"/>
      <c r="H35" s="34"/>
      <c r="I35" s="130">
        <v>0.21</v>
      </c>
      <c r="J35" s="129">
        <f>ROUND(((SUM(BE128:BE161))*I35),2)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ROUND((SUM(BF128:BF161)),2)</f>
        <v>0</v>
      </c>
      <c r="G36" s="34"/>
      <c r="H36" s="34"/>
      <c r="I36" s="130">
        <v>0.15</v>
      </c>
      <c r="J36" s="129">
        <f>ROUND(((SUM(BF128:BF161))*I36),2)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ROUND((SUM(BG128:BG161)),2)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ROUND((SUM(BH128:BH161)),2)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ROUND((SUM(BI128:BI161)),2)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660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02.3 - Elektroinstalace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574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774</v>
      </c>
      <c r="E101" s="161"/>
      <c r="F101" s="161"/>
      <c r="G101" s="161"/>
      <c r="H101" s="161"/>
      <c r="I101" s="161"/>
      <c r="J101" s="162">
        <f>J135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576</v>
      </c>
      <c r="E102" s="161"/>
      <c r="F102" s="161"/>
      <c r="G102" s="161"/>
      <c r="H102" s="161"/>
      <c r="I102" s="161"/>
      <c r="J102" s="162">
        <f>J139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577</v>
      </c>
      <c r="E103" s="161"/>
      <c r="F103" s="161"/>
      <c r="G103" s="161"/>
      <c r="H103" s="161"/>
      <c r="I103" s="161"/>
      <c r="J103" s="162">
        <f>J142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578</v>
      </c>
      <c r="E104" s="161"/>
      <c r="F104" s="161"/>
      <c r="G104" s="161"/>
      <c r="H104" s="161"/>
      <c r="I104" s="161"/>
      <c r="J104" s="162">
        <f>J149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579</v>
      </c>
      <c r="E105" s="161"/>
      <c r="F105" s="161"/>
      <c r="G105" s="161"/>
      <c r="H105" s="161"/>
      <c r="I105" s="161"/>
      <c r="J105" s="162">
        <f>J156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580</v>
      </c>
      <c r="E106" s="161"/>
      <c r="F106" s="161"/>
      <c r="G106" s="161"/>
      <c r="H106" s="161"/>
      <c r="I106" s="161"/>
      <c r="J106" s="162">
        <f>J159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148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26" t="str">
        <f>E7</f>
        <v>Rekonstrukce střech nad vstupní halou a studovnou</v>
      </c>
      <c r="F116" s="327"/>
      <c r="G116" s="327"/>
      <c r="H116" s="32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133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26" t="s">
        <v>660</v>
      </c>
      <c r="F118" s="328"/>
      <c r="G118" s="328"/>
      <c r="H118" s="32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135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9" t="str">
        <f>E11</f>
        <v>02.3 - Elektroinstalace</v>
      </c>
      <c r="F120" s="328"/>
      <c r="G120" s="328"/>
      <c r="H120" s="328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>Hněvotínksá, Olomouc</v>
      </c>
      <c r="G122" s="36"/>
      <c r="H122" s="36"/>
      <c r="I122" s="29" t="s">
        <v>22</v>
      </c>
      <c r="J122" s="66">
        <f>IF(J14="","",J14)</f>
        <v>44930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23</v>
      </c>
      <c r="D124" s="36"/>
      <c r="E124" s="36"/>
      <c r="F124" s="27" t="str">
        <f>E17</f>
        <v>Univerzita Palackého v Olomouci</v>
      </c>
      <c r="G124" s="36"/>
      <c r="H124" s="36"/>
      <c r="I124" s="29" t="s">
        <v>31</v>
      </c>
      <c r="J124" s="32" t="str">
        <f>E23</f>
        <v>Hexaplan International spol. s r.o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29</v>
      </c>
      <c r="D125" s="36"/>
      <c r="E125" s="36"/>
      <c r="F125" s="27" t="str">
        <f>IF(E20="","",E20)</f>
        <v>Vyplň údaj</v>
      </c>
      <c r="G125" s="36"/>
      <c r="H125" s="36"/>
      <c r="I125" s="29" t="s">
        <v>36</v>
      </c>
      <c r="J125" s="32" t="str">
        <f>E26</f>
        <v>STAGA stavební agentura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149</v>
      </c>
      <c r="D127" s="167" t="s">
        <v>66</v>
      </c>
      <c r="E127" s="167" t="s">
        <v>62</v>
      </c>
      <c r="F127" s="167" t="s">
        <v>63</v>
      </c>
      <c r="G127" s="167" t="s">
        <v>150</v>
      </c>
      <c r="H127" s="167" t="s">
        <v>151</v>
      </c>
      <c r="I127" s="167" t="s">
        <v>152</v>
      </c>
      <c r="J127" s="167" t="s">
        <v>139</v>
      </c>
      <c r="K127" s="168" t="s">
        <v>153</v>
      </c>
      <c r="L127" s="169"/>
      <c r="M127" s="75" t="s">
        <v>1</v>
      </c>
      <c r="N127" s="76" t="s">
        <v>45</v>
      </c>
      <c r="O127" s="76" t="s">
        <v>154</v>
      </c>
      <c r="P127" s="76" t="s">
        <v>155</v>
      </c>
      <c r="Q127" s="76" t="s">
        <v>156</v>
      </c>
      <c r="R127" s="76" t="s">
        <v>157</v>
      </c>
      <c r="S127" s="76" t="s">
        <v>158</v>
      </c>
      <c r="T127" s="77" t="s">
        <v>159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160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0</v>
      </c>
      <c r="S128" s="79"/>
      <c r="T128" s="173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80</v>
      </c>
      <c r="AU128" s="17" t="s">
        <v>141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80</v>
      </c>
      <c r="E129" s="178" t="s">
        <v>225</v>
      </c>
      <c r="F129" s="178" t="s">
        <v>226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P130+P135+P139+P142+P149+P156+P159</f>
        <v>0</v>
      </c>
      <c r="Q129" s="183"/>
      <c r="R129" s="184">
        <f>R130+R135+R139+R142+R149+R156+R159</f>
        <v>0</v>
      </c>
      <c r="S129" s="183"/>
      <c r="T129" s="185">
        <f>T130+T135+T139+T142+T149+T156+T159</f>
        <v>0</v>
      </c>
      <c r="AR129" s="186" t="s">
        <v>171</v>
      </c>
      <c r="AT129" s="187" t="s">
        <v>80</v>
      </c>
      <c r="AU129" s="187" t="s">
        <v>81</v>
      </c>
      <c r="AY129" s="186" t="s">
        <v>163</v>
      </c>
      <c r="BK129" s="188">
        <f>BK130+BK135+BK139+BK142+BK149+BK156+BK159</f>
        <v>0</v>
      </c>
    </row>
    <row r="130" spans="2:63" s="12" customFormat="1" ht="22.9" customHeight="1">
      <c r="B130" s="175"/>
      <c r="C130" s="176"/>
      <c r="D130" s="177" t="s">
        <v>80</v>
      </c>
      <c r="E130" s="189" t="s">
        <v>581</v>
      </c>
      <c r="F130" s="189" t="s">
        <v>582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SUM(P131:P134)</f>
        <v>0</v>
      </c>
      <c r="Q130" s="183"/>
      <c r="R130" s="184">
        <f>SUM(R131:R134)</f>
        <v>0</v>
      </c>
      <c r="S130" s="183"/>
      <c r="T130" s="185">
        <f>SUM(T131:T134)</f>
        <v>0</v>
      </c>
      <c r="AR130" s="186" t="s">
        <v>171</v>
      </c>
      <c r="AT130" s="187" t="s">
        <v>80</v>
      </c>
      <c r="AU130" s="187" t="s">
        <v>88</v>
      </c>
      <c r="AY130" s="186" t="s">
        <v>163</v>
      </c>
      <c r="BK130" s="188">
        <f>SUM(BK131:BK134)</f>
        <v>0</v>
      </c>
    </row>
    <row r="131" spans="1:65" s="2" customFormat="1" ht="21.75" customHeight="1">
      <c r="A131" s="34"/>
      <c r="B131" s="35"/>
      <c r="C131" s="191" t="s">
        <v>88</v>
      </c>
      <c r="D131" s="191" t="s">
        <v>166</v>
      </c>
      <c r="E131" s="192" t="s">
        <v>583</v>
      </c>
      <c r="F131" s="193" t="s">
        <v>584</v>
      </c>
      <c r="G131" s="194" t="s">
        <v>585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775</v>
      </c>
    </row>
    <row r="132" spans="1:65" s="2" customFormat="1" ht="16.5" customHeight="1">
      <c r="A132" s="34"/>
      <c r="B132" s="35"/>
      <c r="C132" s="191" t="s">
        <v>90</v>
      </c>
      <c r="D132" s="191" t="s">
        <v>166</v>
      </c>
      <c r="E132" s="192" t="s">
        <v>587</v>
      </c>
      <c r="F132" s="193" t="s">
        <v>588</v>
      </c>
      <c r="G132" s="194" t="s">
        <v>585</v>
      </c>
      <c r="H132" s="195">
        <v>21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46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231</v>
      </c>
      <c r="AT132" s="202" t="s">
        <v>166</v>
      </c>
      <c r="AU132" s="202" t="s">
        <v>90</v>
      </c>
      <c r="AY132" s="17" t="s">
        <v>163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88</v>
      </c>
      <c r="BK132" s="203">
        <f>ROUND(I132*H132,2)</f>
        <v>0</v>
      </c>
      <c r="BL132" s="17" t="s">
        <v>231</v>
      </c>
      <c r="BM132" s="202" t="s">
        <v>776</v>
      </c>
    </row>
    <row r="133" spans="1:65" s="2" customFormat="1" ht="16.5" customHeight="1">
      <c r="A133" s="34"/>
      <c r="B133" s="35"/>
      <c r="C133" s="191" t="s">
        <v>176</v>
      </c>
      <c r="D133" s="191" t="s">
        <v>166</v>
      </c>
      <c r="E133" s="192" t="s">
        <v>590</v>
      </c>
      <c r="F133" s="193" t="s">
        <v>591</v>
      </c>
      <c r="G133" s="194" t="s">
        <v>400</v>
      </c>
      <c r="H133" s="195">
        <v>50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231</v>
      </c>
      <c r="BM133" s="202" t="s">
        <v>777</v>
      </c>
    </row>
    <row r="134" spans="1:65" s="2" customFormat="1" ht="16.5" customHeight="1">
      <c r="A134" s="34"/>
      <c r="B134" s="35"/>
      <c r="C134" s="191" t="s">
        <v>171</v>
      </c>
      <c r="D134" s="191" t="s">
        <v>166</v>
      </c>
      <c r="E134" s="192" t="s">
        <v>593</v>
      </c>
      <c r="F134" s="193" t="s">
        <v>594</v>
      </c>
      <c r="G134" s="194" t="s">
        <v>230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231</v>
      </c>
      <c r="BM134" s="202" t="s">
        <v>778</v>
      </c>
    </row>
    <row r="135" spans="2:63" s="12" customFormat="1" ht="22.9" customHeight="1">
      <c r="B135" s="175"/>
      <c r="C135" s="176"/>
      <c r="D135" s="177" t="s">
        <v>80</v>
      </c>
      <c r="E135" s="189" t="s">
        <v>596</v>
      </c>
      <c r="F135" s="189" t="s">
        <v>779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SUM(P136:P138)</f>
        <v>0</v>
      </c>
      <c r="Q135" s="183"/>
      <c r="R135" s="184">
        <f>SUM(R136:R138)</f>
        <v>0</v>
      </c>
      <c r="S135" s="183"/>
      <c r="T135" s="185">
        <f>SUM(T136:T138)</f>
        <v>0</v>
      </c>
      <c r="AR135" s="186" t="s">
        <v>171</v>
      </c>
      <c r="AT135" s="187" t="s">
        <v>80</v>
      </c>
      <c r="AU135" s="187" t="s">
        <v>88</v>
      </c>
      <c r="AY135" s="186" t="s">
        <v>163</v>
      </c>
      <c r="BK135" s="188">
        <f>SUM(BK136:BK138)</f>
        <v>0</v>
      </c>
    </row>
    <row r="136" spans="1:65" s="2" customFormat="1" ht="24.2" customHeight="1">
      <c r="A136" s="34"/>
      <c r="B136" s="35"/>
      <c r="C136" s="191" t="s">
        <v>183</v>
      </c>
      <c r="D136" s="191" t="s">
        <v>166</v>
      </c>
      <c r="E136" s="192" t="s">
        <v>780</v>
      </c>
      <c r="F136" s="193" t="s">
        <v>781</v>
      </c>
      <c r="G136" s="194" t="s">
        <v>600</v>
      </c>
      <c r="H136" s="195">
        <v>3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782</v>
      </c>
    </row>
    <row r="137" spans="1:65" s="2" customFormat="1" ht="16.5" customHeight="1">
      <c r="A137" s="34"/>
      <c r="B137" s="35"/>
      <c r="C137" s="191" t="s">
        <v>187</v>
      </c>
      <c r="D137" s="191" t="s">
        <v>166</v>
      </c>
      <c r="E137" s="192" t="s">
        <v>783</v>
      </c>
      <c r="F137" s="193" t="s">
        <v>784</v>
      </c>
      <c r="G137" s="194" t="s">
        <v>585</v>
      </c>
      <c r="H137" s="195">
        <v>2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231</v>
      </c>
      <c r="AT137" s="202" t="s">
        <v>166</v>
      </c>
      <c r="AU137" s="202" t="s">
        <v>90</v>
      </c>
      <c r="AY137" s="17" t="s">
        <v>163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231</v>
      </c>
      <c r="BM137" s="202" t="s">
        <v>785</v>
      </c>
    </row>
    <row r="138" spans="1:65" s="2" customFormat="1" ht="16.5" customHeight="1">
      <c r="A138" s="34"/>
      <c r="B138" s="35"/>
      <c r="C138" s="191" t="s">
        <v>193</v>
      </c>
      <c r="D138" s="191" t="s">
        <v>166</v>
      </c>
      <c r="E138" s="192" t="s">
        <v>786</v>
      </c>
      <c r="F138" s="193" t="s">
        <v>787</v>
      </c>
      <c r="G138" s="194" t="s">
        <v>400</v>
      </c>
      <c r="H138" s="195">
        <v>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231</v>
      </c>
      <c r="AT138" s="202" t="s">
        <v>166</v>
      </c>
      <c r="AU138" s="202" t="s">
        <v>90</v>
      </c>
      <c r="AY138" s="17" t="s">
        <v>163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231</v>
      </c>
      <c r="BM138" s="202" t="s">
        <v>788</v>
      </c>
    </row>
    <row r="139" spans="2:63" s="12" customFormat="1" ht="22.9" customHeight="1">
      <c r="B139" s="175"/>
      <c r="C139" s="176"/>
      <c r="D139" s="177" t="s">
        <v>80</v>
      </c>
      <c r="E139" s="189" t="s">
        <v>602</v>
      </c>
      <c r="F139" s="189" t="s">
        <v>603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SUM(P140:P141)</f>
        <v>0</v>
      </c>
      <c r="Q139" s="183"/>
      <c r="R139" s="184">
        <f>SUM(R140:R141)</f>
        <v>0</v>
      </c>
      <c r="S139" s="183"/>
      <c r="T139" s="185">
        <f>SUM(T140:T141)</f>
        <v>0</v>
      </c>
      <c r="AR139" s="186" t="s">
        <v>171</v>
      </c>
      <c r="AT139" s="187" t="s">
        <v>80</v>
      </c>
      <c r="AU139" s="187" t="s">
        <v>88</v>
      </c>
      <c r="AY139" s="186" t="s">
        <v>163</v>
      </c>
      <c r="BK139" s="188">
        <f>SUM(BK140:BK141)</f>
        <v>0</v>
      </c>
    </row>
    <row r="140" spans="1:65" s="2" customFormat="1" ht="55.5" customHeight="1">
      <c r="A140" s="34"/>
      <c r="B140" s="35"/>
      <c r="C140" s="191" t="s">
        <v>201</v>
      </c>
      <c r="D140" s="191" t="s">
        <v>166</v>
      </c>
      <c r="E140" s="192" t="s">
        <v>789</v>
      </c>
      <c r="F140" s="193" t="s">
        <v>790</v>
      </c>
      <c r="G140" s="194" t="s">
        <v>585</v>
      </c>
      <c r="H140" s="195">
        <v>2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231</v>
      </c>
      <c r="AT140" s="202" t="s">
        <v>166</v>
      </c>
      <c r="AU140" s="202" t="s">
        <v>90</v>
      </c>
      <c r="AY140" s="17" t="s">
        <v>163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88</v>
      </c>
      <c r="BK140" s="203">
        <f>ROUND(I140*H140,2)</f>
        <v>0</v>
      </c>
      <c r="BL140" s="17" t="s">
        <v>231</v>
      </c>
      <c r="BM140" s="202" t="s">
        <v>791</v>
      </c>
    </row>
    <row r="141" spans="1:65" s="2" customFormat="1" ht="62.65" customHeight="1">
      <c r="A141" s="34"/>
      <c r="B141" s="35"/>
      <c r="C141" s="191" t="s">
        <v>212</v>
      </c>
      <c r="D141" s="191" t="s">
        <v>166</v>
      </c>
      <c r="E141" s="192" t="s">
        <v>792</v>
      </c>
      <c r="F141" s="193" t="s">
        <v>793</v>
      </c>
      <c r="G141" s="194" t="s">
        <v>585</v>
      </c>
      <c r="H141" s="195">
        <v>4</v>
      </c>
      <c r="I141" s="196"/>
      <c r="J141" s="197">
        <f>ROUND(I141*H141,2)</f>
        <v>0</v>
      </c>
      <c r="K141" s="193" t="s">
        <v>1</v>
      </c>
      <c r="L141" s="39"/>
      <c r="M141" s="198" t="s">
        <v>1</v>
      </c>
      <c r="N141" s="199" t="s">
        <v>46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231</v>
      </c>
      <c r="AT141" s="202" t="s">
        <v>166</v>
      </c>
      <c r="AU141" s="202" t="s">
        <v>90</v>
      </c>
      <c r="AY141" s="17" t="s">
        <v>163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88</v>
      </c>
      <c r="BK141" s="203">
        <f>ROUND(I141*H141,2)</f>
        <v>0</v>
      </c>
      <c r="BL141" s="17" t="s">
        <v>231</v>
      </c>
      <c r="BM141" s="202" t="s">
        <v>794</v>
      </c>
    </row>
    <row r="142" spans="2:63" s="12" customFormat="1" ht="22.9" customHeight="1">
      <c r="B142" s="175"/>
      <c r="C142" s="176"/>
      <c r="D142" s="177" t="s">
        <v>80</v>
      </c>
      <c r="E142" s="189" t="s">
        <v>607</v>
      </c>
      <c r="F142" s="189" t="s">
        <v>608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SUM(P143:P148)</f>
        <v>0</v>
      </c>
      <c r="Q142" s="183"/>
      <c r="R142" s="184">
        <f>SUM(R143:R148)</f>
        <v>0</v>
      </c>
      <c r="S142" s="183"/>
      <c r="T142" s="185">
        <f>SUM(T143:T148)</f>
        <v>0</v>
      </c>
      <c r="AR142" s="186" t="s">
        <v>171</v>
      </c>
      <c r="AT142" s="187" t="s">
        <v>80</v>
      </c>
      <c r="AU142" s="187" t="s">
        <v>88</v>
      </c>
      <c r="AY142" s="186" t="s">
        <v>163</v>
      </c>
      <c r="BK142" s="188">
        <f>SUM(BK143:BK148)</f>
        <v>0</v>
      </c>
    </row>
    <row r="143" spans="1:65" s="2" customFormat="1" ht="16.5" customHeight="1">
      <c r="A143" s="34"/>
      <c r="B143" s="35"/>
      <c r="C143" s="191" t="s">
        <v>218</v>
      </c>
      <c r="D143" s="191" t="s">
        <v>166</v>
      </c>
      <c r="E143" s="192" t="s">
        <v>609</v>
      </c>
      <c r="F143" s="193" t="s">
        <v>610</v>
      </c>
      <c r="G143" s="194" t="s">
        <v>585</v>
      </c>
      <c r="H143" s="195">
        <v>1</v>
      </c>
      <c r="I143" s="196"/>
      <c r="J143" s="197">
        <f aca="true" t="shared" si="0" ref="J143:J148">ROUND(I143*H143,2)</f>
        <v>0</v>
      </c>
      <c r="K143" s="193" t="s">
        <v>1</v>
      </c>
      <c r="L143" s="39"/>
      <c r="M143" s="198" t="s">
        <v>1</v>
      </c>
      <c r="N143" s="199" t="s">
        <v>46</v>
      </c>
      <c r="O143" s="71"/>
      <c r="P143" s="200">
        <f aca="true" t="shared" si="1" ref="P143:P148">O143*H143</f>
        <v>0</v>
      </c>
      <c r="Q143" s="200">
        <v>0</v>
      </c>
      <c r="R143" s="200">
        <f aca="true" t="shared" si="2" ref="R143:R148">Q143*H143</f>
        <v>0</v>
      </c>
      <c r="S143" s="200">
        <v>0</v>
      </c>
      <c r="T143" s="201">
        <f aca="true" t="shared" si="3" ref="T143:T148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231</v>
      </c>
      <c r="AT143" s="202" t="s">
        <v>166</v>
      </c>
      <c r="AU143" s="202" t="s">
        <v>90</v>
      </c>
      <c r="AY143" s="17" t="s">
        <v>163</v>
      </c>
      <c r="BE143" s="203">
        <f aca="true" t="shared" si="4" ref="BE143:BE148">IF(N143="základní",J143,0)</f>
        <v>0</v>
      </c>
      <c r="BF143" s="203">
        <f aca="true" t="shared" si="5" ref="BF143:BF148">IF(N143="snížená",J143,0)</f>
        <v>0</v>
      </c>
      <c r="BG143" s="203">
        <f aca="true" t="shared" si="6" ref="BG143:BG148">IF(N143="zákl. přenesená",J143,0)</f>
        <v>0</v>
      </c>
      <c r="BH143" s="203">
        <f aca="true" t="shared" si="7" ref="BH143:BH148">IF(N143="sníž. přenesená",J143,0)</f>
        <v>0</v>
      </c>
      <c r="BI143" s="203">
        <f aca="true" t="shared" si="8" ref="BI143:BI148">IF(N143="nulová",J143,0)</f>
        <v>0</v>
      </c>
      <c r="BJ143" s="17" t="s">
        <v>88</v>
      </c>
      <c r="BK143" s="203">
        <f aca="true" t="shared" si="9" ref="BK143:BK148">ROUND(I143*H143,2)</f>
        <v>0</v>
      </c>
      <c r="BL143" s="17" t="s">
        <v>231</v>
      </c>
      <c r="BM143" s="202" t="s">
        <v>795</v>
      </c>
    </row>
    <row r="144" spans="1:65" s="2" customFormat="1" ht="16.5" customHeight="1">
      <c r="A144" s="34"/>
      <c r="B144" s="35"/>
      <c r="C144" s="191" t="s">
        <v>227</v>
      </c>
      <c r="D144" s="191" t="s">
        <v>166</v>
      </c>
      <c r="E144" s="192" t="s">
        <v>612</v>
      </c>
      <c r="F144" s="193" t="s">
        <v>613</v>
      </c>
      <c r="G144" s="194" t="s">
        <v>600</v>
      </c>
      <c r="H144" s="195">
        <v>2</v>
      </c>
      <c r="I144" s="196"/>
      <c r="J144" s="197">
        <f t="shared" si="0"/>
        <v>0</v>
      </c>
      <c r="K144" s="193" t="s">
        <v>1</v>
      </c>
      <c r="L144" s="39"/>
      <c r="M144" s="198" t="s">
        <v>1</v>
      </c>
      <c r="N144" s="199" t="s">
        <v>46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231</v>
      </c>
      <c r="AT144" s="202" t="s">
        <v>166</v>
      </c>
      <c r="AU144" s="202" t="s">
        <v>90</v>
      </c>
      <c r="AY144" s="17" t="s">
        <v>163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88</v>
      </c>
      <c r="BK144" s="203">
        <f t="shared" si="9"/>
        <v>0</v>
      </c>
      <c r="BL144" s="17" t="s">
        <v>231</v>
      </c>
      <c r="BM144" s="202" t="s">
        <v>796</v>
      </c>
    </row>
    <row r="145" spans="1:65" s="2" customFormat="1" ht="33" customHeight="1">
      <c r="A145" s="34"/>
      <c r="B145" s="35"/>
      <c r="C145" s="191" t="s">
        <v>296</v>
      </c>
      <c r="D145" s="191" t="s">
        <v>166</v>
      </c>
      <c r="E145" s="192" t="s">
        <v>615</v>
      </c>
      <c r="F145" s="193" t="s">
        <v>616</v>
      </c>
      <c r="G145" s="194" t="s">
        <v>585</v>
      </c>
      <c r="H145" s="195">
        <v>2</v>
      </c>
      <c r="I145" s="196"/>
      <c r="J145" s="197">
        <f t="shared" si="0"/>
        <v>0</v>
      </c>
      <c r="K145" s="193" t="s">
        <v>1</v>
      </c>
      <c r="L145" s="39"/>
      <c r="M145" s="198" t="s">
        <v>1</v>
      </c>
      <c r="N145" s="199" t="s">
        <v>46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231</v>
      </c>
      <c r="AT145" s="202" t="s">
        <v>166</v>
      </c>
      <c r="AU145" s="202" t="s">
        <v>90</v>
      </c>
      <c r="AY145" s="17" t="s">
        <v>163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88</v>
      </c>
      <c r="BK145" s="203">
        <f t="shared" si="9"/>
        <v>0</v>
      </c>
      <c r="BL145" s="17" t="s">
        <v>231</v>
      </c>
      <c r="BM145" s="202" t="s">
        <v>797</v>
      </c>
    </row>
    <row r="146" spans="1:65" s="2" customFormat="1" ht="16.5" customHeight="1">
      <c r="A146" s="34"/>
      <c r="B146" s="35"/>
      <c r="C146" s="191" t="s">
        <v>301</v>
      </c>
      <c r="D146" s="191" t="s">
        <v>166</v>
      </c>
      <c r="E146" s="192" t="s">
        <v>618</v>
      </c>
      <c r="F146" s="193" t="s">
        <v>619</v>
      </c>
      <c r="G146" s="194" t="s">
        <v>585</v>
      </c>
      <c r="H146" s="195">
        <v>1</v>
      </c>
      <c r="I146" s="196"/>
      <c r="J146" s="197">
        <f t="shared" si="0"/>
        <v>0</v>
      </c>
      <c r="K146" s="193" t="s">
        <v>1</v>
      </c>
      <c r="L146" s="39"/>
      <c r="M146" s="198" t="s">
        <v>1</v>
      </c>
      <c r="N146" s="199" t="s">
        <v>46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231</v>
      </c>
      <c r="AT146" s="202" t="s">
        <v>166</v>
      </c>
      <c r="AU146" s="202" t="s">
        <v>90</v>
      </c>
      <c r="AY146" s="17" t="s">
        <v>163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88</v>
      </c>
      <c r="BK146" s="203">
        <f t="shared" si="9"/>
        <v>0</v>
      </c>
      <c r="BL146" s="17" t="s">
        <v>231</v>
      </c>
      <c r="BM146" s="202" t="s">
        <v>798</v>
      </c>
    </row>
    <row r="147" spans="1:65" s="2" customFormat="1" ht="24.2" customHeight="1">
      <c r="A147" s="34"/>
      <c r="B147" s="35"/>
      <c r="C147" s="191" t="s">
        <v>306</v>
      </c>
      <c r="D147" s="191" t="s">
        <v>166</v>
      </c>
      <c r="E147" s="192" t="s">
        <v>621</v>
      </c>
      <c r="F147" s="193" t="s">
        <v>622</v>
      </c>
      <c r="G147" s="194" t="s">
        <v>585</v>
      </c>
      <c r="H147" s="195">
        <v>10</v>
      </c>
      <c r="I147" s="196"/>
      <c r="J147" s="197">
        <f t="shared" si="0"/>
        <v>0</v>
      </c>
      <c r="K147" s="193" t="s">
        <v>1</v>
      </c>
      <c r="L147" s="39"/>
      <c r="M147" s="198" t="s">
        <v>1</v>
      </c>
      <c r="N147" s="199" t="s">
        <v>46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231</v>
      </c>
      <c r="AT147" s="202" t="s">
        <v>166</v>
      </c>
      <c r="AU147" s="202" t="s">
        <v>90</v>
      </c>
      <c r="AY147" s="17" t="s">
        <v>163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88</v>
      </c>
      <c r="BK147" s="203">
        <f t="shared" si="9"/>
        <v>0</v>
      </c>
      <c r="BL147" s="17" t="s">
        <v>231</v>
      </c>
      <c r="BM147" s="202" t="s">
        <v>799</v>
      </c>
    </row>
    <row r="148" spans="1:65" s="2" customFormat="1" ht="24.2" customHeight="1">
      <c r="A148" s="34"/>
      <c r="B148" s="35"/>
      <c r="C148" s="191" t="s">
        <v>8</v>
      </c>
      <c r="D148" s="191" t="s">
        <v>166</v>
      </c>
      <c r="E148" s="192" t="s">
        <v>624</v>
      </c>
      <c r="F148" s="193" t="s">
        <v>625</v>
      </c>
      <c r="G148" s="194" t="s">
        <v>585</v>
      </c>
      <c r="H148" s="195">
        <v>4</v>
      </c>
      <c r="I148" s="196"/>
      <c r="J148" s="197">
        <f t="shared" si="0"/>
        <v>0</v>
      </c>
      <c r="K148" s="193" t="s">
        <v>1</v>
      </c>
      <c r="L148" s="39"/>
      <c r="M148" s="198" t="s">
        <v>1</v>
      </c>
      <c r="N148" s="199" t="s">
        <v>46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231</v>
      </c>
      <c r="AT148" s="202" t="s">
        <v>166</v>
      </c>
      <c r="AU148" s="202" t="s">
        <v>90</v>
      </c>
      <c r="AY148" s="17" t="s">
        <v>163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88</v>
      </c>
      <c r="BK148" s="203">
        <f t="shared" si="9"/>
        <v>0</v>
      </c>
      <c r="BL148" s="17" t="s">
        <v>231</v>
      </c>
      <c r="BM148" s="202" t="s">
        <v>800</v>
      </c>
    </row>
    <row r="149" spans="2:63" s="12" customFormat="1" ht="22.9" customHeight="1">
      <c r="B149" s="175"/>
      <c r="C149" s="176"/>
      <c r="D149" s="177" t="s">
        <v>80</v>
      </c>
      <c r="E149" s="189" t="s">
        <v>627</v>
      </c>
      <c r="F149" s="189" t="s">
        <v>628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SUM(P150:P155)</f>
        <v>0</v>
      </c>
      <c r="Q149" s="183"/>
      <c r="R149" s="184">
        <f>SUM(R150:R155)</f>
        <v>0</v>
      </c>
      <c r="S149" s="183"/>
      <c r="T149" s="185">
        <f>SUM(T150:T155)</f>
        <v>0</v>
      </c>
      <c r="AR149" s="186" t="s">
        <v>171</v>
      </c>
      <c r="AT149" s="187" t="s">
        <v>80</v>
      </c>
      <c r="AU149" s="187" t="s">
        <v>88</v>
      </c>
      <c r="AY149" s="186" t="s">
        <v>163</v>
      </c>
      <c r="BK149" s="188">
        <f>SUM(BK150:BK155)</f>
        <v>0</v>
      </c>
    </row>
    <row r="150" spans="1:65" s="2" customFormat="1" ht="21.75" customHeight="1">
      <c r="A150" s="34"/>
      <c r="B150" s="35"/>
      <c r="C150" s="191" t="s">
        <v>205</v>
      </c>
      <c r="D150" s="191" t="s">
        <v>166</v>
      </c>
      <c r="E150" s="192" t="s">
        <v>629</v>
      </c>
      <c r="F150" s="193" t="s">
        <v>630</v>
      </c>
      <c r="G150" s="194" t="s">
        <v>400</v>
      </c>
      <c r="H150" s="195">
        <v>30</v>
      </c>
      <c r="I150" s="196"/>
      <c r="J150" s="197">
        <f aca="true" t="shared" si="10" ref="J150:J155">ROUND(I150*H150,2)</f>
        <v>0</v>
      </c>
      <c r="K150" s="193" t="s">
        <v>1</v>
      </c>
      <c r="L150" s="39"/>
      <c r="M150" s="198" t="s">
        <v>1</v>
      </c>
      <c r="N150" s="199" t="s">
        <v>46</v>
      </c>
      <c r="O150" s="71"/>
      <c r="P150" s="200">
        <f aca="true" t="shared" si="11" ref="P150:P155">O150*H150</f>
        <v>0</v>
      </c>
      <c r="Q150" s="200">
        <v>0</v>
      </c>
      <c r="R150" s="200">
        <f aca="true" t="shared" si="12" ref="R150:R155">Q150*H150</f>
        <v>0</v>
      </c>
      <c r="S150" s="200">
        <v>0</v>
      </c>
      <c r="T150" s="201">
        <f aca="true" t="shared" si="13" ref="T150:T155"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231</v>
      </c>
      <c r="AT150" s="202" t="s">
        <v>166</v>
      </c>
      <c r="AU150" s="202" t="s">
        <v>90</v>
      </c>
      <c r="AY150" s="17" t="s">
        <v>163</v>
      </c>
      <c r="BE150" s="203">
        <f aca="true" t="shared" si="14" ref="BE150:BE155">IF(N150="základní",J150,0)</f>
        <v>0</v>
      </c>
      <c r="BF150" s="203">
        <f aca="true" t="shared" si="15" ref="BF150:BF155">IF(N150="snížená",J150,0)</f>
        <v>0</v>
      </c>
      <c r="BG150" s="203">
        <f aca="true" t="shared" si="16" ref="BG150:BG155">IF(N150="zákl. přenesená",J150,0)</f>
        <v>0</v>
      </c>
      <c r="BH150" s="203">
        <f aca="true" t="shared" si="17" ref="BH150:BH155">IF(N150="sníž. přenesená",J150,0)</f>
        <v>0</v>
      </c>
      <c r="BI150" s="203">
        <f aca="true" t="shared" si="18" ref="BI150:BI155">IF(N150="nulová",J150,0)</f>
        <v>0</v>
      </c>
      <c r="BJ150" s="17" t="s">
        <v>88</v>
      </c>
      <c r="BK150" s="203">
        <f aca="true" t="shared" si="19" ref="BK150:BK155">ROUND(I150*H150,2)</f>
        <v>0</v>
      </c>
      <c r="BL150" s="17" t="s">
        <v>231</v>
      </c>
      <c r="BM150" s="202" t="s">
        <v>801</v>
      </c>
    </row>
    <row r="151" spans="1:65" s="2" customFormat="1" ht="49.15" customHeight="1">
      <c r="A151" s="34"/>
      <c r="B151" s="35"/>
      <c r="C151" s="191" t="s">
        <v>315</v>
      </c>
      <c r="D151" s="191" t="s">
        <v>166</v>
      </c>
      <c r="E151" s="192" t="s">
        <v>802</v>
      </c>
      <c r="F151" s="193" t="s">
        <v>803</v>
      </c>
      <c r="G151" s="194" t="s">
        <v>400</v>
      </c>
      <c r="H151" s="195">
        <v>45</v>
      </c>
      <c r="I151" s="196"/>
      <c r="J151" s="197">
        <f t="shared" si="10"/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231</v>
      </c>
      <c r="AT151" s="202" t="s">
        <v>166</v>
      </c>
      <c r="AU151" s="202" t="s">
        <v>90</v>
      </c>
      <c r="AY151" s="17" t="s">
        <v>163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88</v>
      </c>
      <c r="BK151" s="203">
        <f t="shared" si="19"/>
        <v>0</v>
      </c>
      <c r="BL151" s="17" t="s">
        <v>231</v>
      </c>
      <c r="BM151" s="202" t="s">
        <v>804</v>
      </c>
    </row>
    <row r="152" spans="1:65" s="2" customFormat="1" ht="49.15" customHeight="1">
      <c r="A152" s="34"/>
      <c r="B152" s="35"/>
      <c r="C152" s="191" t="s">
        <v>319</v>
      </c>
      <c r="D152" s="191" t="s">
        <v>166</v>
      </c>
      <c r="E152" s="192" t="s">
        <v>805</v>
      </c>
      <c r="F152" s="193" t="s">
        <v>633</v>
      </c>
      <c r="G152" s="194" t="s">
        <v>400</v>
      </c>
      <c r="H152" s="195">
        <v>35</v>
      </c>
      <c r="I152" s="196"/>
      <c r="J152" s="197">
        <f t="shared" si="10"/>
        <v>0</v>
      </c>
      <c r="K152" s="193" t="s">
        <v>1</v>
      </c>
      <c r="L152" s="39"/>
      <c r="M152" s="198" t="s">
        <v>1</v>
      </c>
      <c r="N152" s="199" t="s">
        <v>46</v>
      </c>
      <c r="O152" s="71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231</v>
      </c>
      <c r="AT152" s="202" t="s">
        <v>166</v>
      </c>
      <c r="AU152" s="202" t="s">
        <v>90</v>
      </c>
      <c r="AY152" s="17" t="s">
        <v>163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88</v>
      </c>
      <c r="BK152" s="203">
        <f t="shared" si="19"/>
        <v>0</v>
      </c>
      <c r="BL152" s="17" t="s">
        <v>231</v>
      </c>
      <c r="BM152" s="202" t="s">
        <v>806</v>
      </c>
    </row>
    <row r="153" spans="1:65" s="2" customFormat="1" ht="16.5" customHeight="1">
      <c r="A153" s="34"/>
      <c r="B153" s="35"/>
      <c r="C153" s="191" t="s">
        <v>324</v>
      </c>
      <c r="D153" s="191" t="s">
        <v>166</v>
      </c>
      <c r="E153" s="192" t="s">
        <v>807</v>
      </c>
      <c r="F153" s="193" t="s">
        <v>636</v>
      </c>
      <c r="G153" s="194" t="s">
        <v>400</v>
      </c>
      <c r="H153" s="195">
        <v>45</v>
      </c>
      <c r="I153" s="196"/>
      <c r="J153" s="197">
        <f t="shared" si="10"/>
        <v>0</v>
      </c>
      <c r="K153" s="193" t="s">
        <v>1</v>
      </c>
      <c r="L153" s="39"/>
      <c r="M153" s="198" t="s">
        <v>1</v>
      </c>
      <c r="N153" s="199" t="s">
        <v>46</v>
      </c>
      <c r="O153" s="71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231</v>
      </c>
      <c r="AT153" s="202" t="s">
        <v>166</v>
      </c>
      <c r="AU153" s="202" t="s">
        <v>90</v>
      </c>
      <c r="AY153" s="17" t="s">
        <v>163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88</v>
      </c>
      <c r="BK153" s="203">
        <f t="shared" si="19"/>
        <v>0</v>
      </c>
      <c r="BL153" s="17" t="s">
        <v>231</v>
      </c>
      <c r="BM153" s="202" t="s">
        <v>808</v>
      </c>
    </row>
    <row r="154" spans="1:65" s="2" customFormat="1" ht="37.9" customHeight="1">
      <c r="A154" s="34"/>
      <c r="B154" s="35"/>
      <c r="C154" s="191" t="s">
        <v>328</v>
      </c>
      <c r="D154" s="191" t="s">
        <v>166</v>
      </c>
      <c r="E154" s="192" t="s">
        <v>809</v>
      </c>
      <c r="F154" s="193" t="s">
        <v>810</v>
      </c>
      <c r="G154" s="194" t="s">
        <v>585</v>
      </c>
      <c r="H154" s="195">
        <v>4</v>
      </c>
      <c r="I154" s="196"/>
      <c r="J154" s="197">
        <f t="shared" si="10"/>
        <v>0</v>
      </c>
      <c r="K154" s="193" t="s">
        <v>1</v>
      </c>
      <c r="L154" s="39"/>
      <c r="M154" s="198" t="s">
        <v>1</v>
      </c>
      <c r="N154" s="199" t="s">
        <v>46</v>
      </c>
      <c r="O154" s="71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231</v>
      </c>
      <c r="AT154" s="202" t="s">
        <v>166</v>
      </c>
      <c r="AU154" s="202" t="s">
        <v>90</v>
      </c>
      <c r="AY154" s="17" t="s">
        <v>163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88</v>
      </c>
      <c r="BK154" s="203">
        <f t="shared" si="19"/>
        <v>0</v>
      </c>
      <c r="BL154" s="17" t="s">
        <v>231</v>
      </c>
      <c r="BM154" s="202" t="s">
        <v>811</v>
      </c>
    </row>
    <row r="155" spans="1:65" s="2" customFormat="1" ht="24.2" customHeight="1">
      <c r="A155" s="34"/>
      <c r="B155" s="35"/>
      <c r="C155" s="191" t="s">
        <v>7</v>
      </c>
      <c r="D155" s="191" t="s">
        <v>166</v>
      </c>
      <c r="E155" s="192" t="s">
        <v>812</v>
      </c>
      <c r="F155" s="193" t="s">
        <v>642</v>
      </c>
      <c r="G155" s="194" t="s">
        <v>585</v>
      </c>
      <c r="H155" s="195">
        <v>16</v>
      </c>
      <c r="I155" s="196"/>
      <c r="J155" s="197">
        <f t="shared" si="10"/>
        <v>0</v>
      </c>
      <c r="K155" s="193" t="s">
        <v>1</v>
      </c>
      <c r="L155" s="39"/>
      <c r="M155" s="198" t="s">
        <v>1</v>
      </c>
      <c r="N155" s="199" t="s">
        <v>46</v>
      </c>
      <c r="O155" s="71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231</v>
      </c>
      <c r="AT155" s="202" t="s">
        <v>166</v>
      </c>
      <c r="AU155" s="202" t="s">
        <v>90</v>
      </c>
      <c r="AY155" s="17" t="s">
        <v>163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88</v>
      </c>
      <c r="BK155" s="203">
        <f t="shared" si="19"/>
        <v>0</v>
      </c>
      <c r="BL155" s="17" t="s">
        <v>231</v>
      </c>
      <c r="BM155" s="202" t="s">
        <v>813</v>
      </c>
    </row>
    <row r="156" spans="2:63" s="12" customFormat="1" ht="22.9" customHeight="1">
      <c r="B156" s="175"/>
      <c r="C156" s="176"/>
      <c r="D156" s="177" t="s">
        <v>80</v>
      </c>
      <c r="E156" s="189" t="s">
        <v>644</v>
      </c>
      <c r="F156" s="189" t="s">
        <v>645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SUM(P157:P158)</f>
        <v>0</v>
      </c>
      <c r="Q156" s="183"/>
      <c r="R156" s="184">
        <f>SUM(R157:R158)</f>
        <v>0</v>
      </c>
      <c r="S156" s="183"/>
      <c r="T156" s="185">
        <f>SUM(T157:T158)</f>
        <v>0</v>
      </c>
      <c r="AR156" s="186" t="s">
        <v>171</v>
      </c>
      <c r="AT156" s="187" t="s">
        <v>80</v>
      </c>
      <c r="AU156" s="187" t="s">
        <v>88</v>
      </c>
      <c r="AY156" s="186" t="s">
        <v>163</v>
      </c>
      <c r="BK156" s="188">
        <f>SUM(BK157:BK158)</f>
        <v>0</v>
      </c>
    </row>
    <row r="157" spans="1:65" s="2" customFormat="1" ht="24.2" customHeight="1">
      <c r="A157" s="34"/>
      <c r="B157" s="35"/>
      <c r="C157" s="191" t="s">
        <v>340</v>
      </c>
      <c r="D157" s="191" t="s">
        <v>166</v>
      </c>
      <c r="E157" s="192" t="s">
        <v>646</v>
      </c>
      <c r="F157" s="193" t="s">
        <v>647</v>
      </c>
      <c r="G157" s="194" t="s">
        <v>400</v>
      </c>
      <c r="H157" s="195">
        <v>10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46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231</v>
      </c>
      <c r="AT157" s="202" t="s">
        <v>166</v>
      </c>
      <c r="AU157" s="202" t="s">
        <v>90</v>
      </c>
      <c r="AY157" s="17" t="s">
        <v>163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88</v>
      </c>
      <c r="BK157" s="203">
        <f>ROUND(I157*H157,2)</f>
        <v>0</v>
      </c>
      <c r="BL157" s="17" t="s">
        <v>231</v>
      </c>
      <c r="BM157" s="202" t="s">
        <v>814</v>
      </c>
    </row>
    <row r="158" spans="1:65" s="2" customFormat="1" ht="16.5" customHeight="1">
      <c r="A158" s="34"/>
      <c r="B158" s="35"/>
      <c r="C158" s="191" t="s">
        <v>345</v>
      </c>
      <c r="D158" s="191" t="s">
        <v>166</v>
      </c>
      <c r="E158" s="192" t="s">
        <v>649</v>
      </c>
      <c r="F158" s="193" t="s">
        <v>650</v>
      </c>
      <c r="G158" s="194" t="s">
        <v>204</v>
      </c>
      <c r="H158" s="195">
        <v>0.3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46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231</v>
      </c>
      <c r="AT158" s="202" t="s">
        <v>166</v>
      </c>
      <c r="AU158" s="202" t="s">
        <v>90</v>
      </c>
      <c r="AY158" s="17" t="s">
        <v>163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88</v>
      </c>
      <c r="BK158" s="203">
        <f>ROUND(I158*H158,2)</f>
        <v>0</v>
      </c>
      <c r="BL158" s="17" t="s">
        <v>231</v>
      </c>
      <c r="BM158" s="202" t="s">
        <v>815</v>
      </c>
    </row>
    <row r="159" spans="2:63" s="12" customFormat="1" ht="22.9" customHeight="1">
      <c r="B159" s="175"/>
      <c r="C159" s="176"/>
      <c r="D159" s="177" t="s">
        <v>80</v>
      </c>
      <c r="E159" s="189" t="s">
        <v>652</v>
      </c>
      <c r="F159" s="189" t="s">
        <v>653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SUM(P160:P161)</f>
        <v>0</v>
      </c>
      <c r="Q159" s="183"/>
      <c r="R159" s="184">
        <f>SUM(R160:R161)</f>
        <v>0</v>
      </c>
      <c r="S159" s="183"/>
      <c r="T159" s="185">
        <f>SUM(T160:T161)</f>
        <v>0</v>
      </c>
      <c r="AR159" s="186" t="s">
        <v>171</v>
      </c>
      <c r="AT159" s="187" t="s">
        <v>80</v>
      </c>
      <c r="AU159" s="187" t="s">
        <v>88</v>
      </c>
      <c r="AY159" s="186" t="s">
        <v>163</v>
      </c>
      <c r="BK159" s="188">
        <f>SUM(BK160:BK161)</f>
        <v>0</v>
      </c>
    </row>
    <row r="160" spans="1:65" s="2" customFormat="1" ht="24.2" customHeight="1">
      <c r="A160" s="34"/>
      <c r="B160" s="35"/>
      <c r="C160" s="191" t="s">
        <v>349</v>
      </c>
      <c r="D160" s="191" t="s">
        <v>166</v>
      </c>
      <c r="E160" s="192" t="s">
        <v>654</v>
      </c>
      <c r="F160" s="193" t="s">
        <v>655</v>
      </c>
      <c r="G160" s="194" t="s">
        <v>600</v>
      </c>
      <c r="H160" s="195">
        <v>4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46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231</v>
      </c>
      <c r="AT160" s="202" t="s">
        <v>166</v>
      </c>
      <c r="AU160" s="202" t="s">
        <v>90</v>
      </c>
      <c r="AY160" s="17" t="s">
        <v>163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88</v>
      </c>
      <c r="BK160" s="203">
        <f>ROUND(I160*H160,2)</f>
        <v>0</v>
      </c>
      <c r="BL160" s="17" t="s">
        <v>231</v>
      </c>
      <c r="BM160" s="202" t="s">
        <v>816</v>
      </c>
    </row>
    <row r="161" spans="1:65" s="2" customFormat="1" ht="21.75" customHeight="1">
      <c r="A161" s="34"/>
      <c r="B161" s="35"/>
      <c r="C161" s="191" t="s">
        <v>355</v>
      </c>
      <c r="D161" s="191" t="s">
        <v>166</v>
      </c>
      <c r="E161" s="192" t="s">
        <v>657</v>
      </c>
      <c r="F161" s="193" t="s">
        <v>658</v>
      </c>
      <c r="G161" s="194" t="s">
        <v>600</v>
      </c>
      <c r="H161" s="195">
        <v>4</v>
      </c>
      <c r="I161" s="196"/>
      <c r="J161" s="197">
        <f>ROUND(I161*H161,2)</f>
        <v>0</v>
      </c>
      <c r="K161" s="193" t="s">
        <v>1</v>
      </c>
      <c r="L161" s="39"/>
      <c r="M161" s="237" t="s">
        <v>1</v>
      </c>
      <c r="N161" s="238" t="s">
        <v>46</v>
      </c>
      <c r="O161" s="239"/>
      <c r="P161" s="240">
        <f>O161*H161</f>
        <v>0</v>
      </c>
      <c r="Q161" s="240">
        <v>0</v>
      </c>
      <c r="R161" s="240">
        <f>Q161*H161</f>
        <v>0</v>
      </c>
      <c r="S161" s="240">
        <v>0</v>
      </c>
      <c r="T161" s="24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231</v>
      </c>
      <c r="AT161" s="202" t="s">
        <v>166</v>
      </c>
      <c r="AU161" s="202" t="s">
        <v>90</v>
      </c>
      <c r="AY161" s="17" t="s">
        <v>163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88</v>
      </c>
      <c r="BK161" s="203">
        <f>ROUND(I161*H161,2)</f>
        <v>0</v>
      </c>
      <c r="BL161" s="17" t="s">
        <v>231</v>
      </c>
      <c r="BM161" s="202" t="s">
        <v>817</v>
      </c>
    </row>
    <row r="162" spans="1:31" s="2" customFormat="1" ht="6.95" customHeight="1">
      <c r="A162" s="34"/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39"/>
      <c r="M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</sheetData>
  <sheetProtection algorithmName="SHA-512" hashValue="U79xoN970iiqlpu+ZkZdcVLQXj9uHqU0i1oYo9Wnb6qdRIZ/07yy1eDJPZYrvE3XdNT8L6XX5u6+8MuxVHTs0g==" saltValue="1D8i4yKl/+gs265vEJh5JrYdBShSMdyhVw/D7bsg+Tcjx3sx8hKBwLAeUsF3duMrV7rvOAz4pYl36ssTCW6r1Q==" spinCount="100000" sheet="1" objects="1" scenarios="1" formatColumns="0" formatRows="0" autoFilter="0"/>
  <autoFilter ref="C127:K16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818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819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ROUND((SUM(BE125:BE159)),2)</f>
        <v>0</v>
      </c>
      <c r="G35" s="34"/>
      <c r="H35" s="34"/>
      <c r="I35" s="130">
        <v>0.21</v>
      </c>
      <c r="J35" s="129">
        <f>ROUND(((SUM(BE125:BE159))*I35),2)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ROUND((SUM(BF125:BF159)),2)</f>
        <v>0</v>
      </c>
      <c r="G36" s="34"/>
      <c r="H36" s="34"/>
      <c r="I36" s="130">
        <v>0.15</v>
      </c>
      <c r="J36" s="129">
        <f>ROUND(((SUM(BF125:BF159))*I36),2)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ROUND((SUM(BG125:BG159)),2)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ROUND((SUM(BH125:BH159)),2)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ROUND((SUM(BI125:BI159)),2)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818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03.1 - EPS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820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821</v>
      </c>
      <c r="E101" s="161"/>
      <c r="F101" s="161"/>
      <c r="G101" s="161"/>
      <c r="H101" s="161"/>
      <c r="I101" s="161"/>
      <c r="J101" s="162">
        <f>J135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822</v>
      </c>
      <c r="E102" s="161"/>
      <c r="F102" s="161"/>
      <c r="G102" s="161"/>
      <c r="H102" s="161"/>
      <c r="I102" s="161"/>
      <c r="J102" s="162">
        <f>J138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823</v>
      </c>
      <c r="E103" s="161"/>
      <c r="F103" s="161"/>
      <c r="G103" s="161"/>
      <c r="H103" s="161"/>
      <c r="I103" s="161"/>
      <c r="J103" s="162">
        <f>J148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6" t="str">
        <f>E7</f>
        <v>Rekonstrukce střech nad vstupní halou a studovnou</v>
      </c>
      <c r="F113" s="327"/>
      <c r="G113" s="327"/>
      <c r="H113" s="32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6" t="s">
        <v>818</v>
      </c>
      <c r="F115" s="328"/>
      <c r="G115" s="328"/>
      <c r="H115" s="328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135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9" t="str">
        <f>E11</f>
        <v>03.1 - EPS</v>
      </c>
      <c r="F117" s="328"/>
      <c r="G117" s="328"/>
      <c r="H117" s="32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Hněvotínksá, Olomouc</v>
      </c>
      <c r="G119" s="36"/>
      <c r="H119" s="36"/>
      <c r="I119" s="29" t="s">
        <v>22</v>
      </c>
      <c r="J119" s="66">
        <f>IF(J14="","",J14)</f>
        <v>44930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E17</f>
        <v>Univerzita Palackého v Olomouci</v>
      </c>
      <c r="G121" s="36"/>
      <c r="H121" s="36"/>
      <c r="I121" s="29" t="s">
        <v>31</v>
      </c>
      <c r="J121" s="32" t="str">
        <f>E23</f>
        <v>Hexaplan International spol. s r.o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29</v>
      </c>
      <c r="D122" s="36"/>
      <c r="E122" s="36"/>
      <c r="F122" s="27" t="str">
        <f>IF(E20="","",E20)</f>
        <v>Vyplň údaj</v>
      </c>
      <c r="G122" s="36"/>
      <c r="H122" s="36"/>
      <c r="I122" s="29" t="s">
        <v>36</v>
      </c>
      <c r="J122" s="32" t="str">
        <f>E26</f>
        <v>STAGA stavební agentura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149</v>
      </c>
      <c r="D124" s="167" t="s">
        <v>66</v>
      </c>
      <c r="E124" s="167" t="s">
        <v>62</v>
      </c>
      <c r="F124" s="167" t="s">
        <v>63</v>
      </c>
      <c r="G124" s="167" t="s">
        <v>150</v>
      </c>
      <c r="H124" s="167" t="s">
        <v>151</v>
      </c>
      <c r="I124" s="167" t="s">
        <v>152</v>
      </c>
      <c r="J124" s="167" t="s">
        <v>139</v>
      </c>
      <c r="K124" s="168" t="s">
        <v>153</v>
      </c>
      <c r="L124" s="169"/>
      <c r="M124" s="75" t="s">
        <v>1</v>
      </c>
      <c r="N124" s="76" t="s">
        <v>45</v>
      </c>
      <c r="O124" s="76" t="s">
        <v>154</v>
      </c>
      <c r="P124" s="76" t="s">
        <v>155</v>
      </c>
      <c r="Q124" s="76" t="s">
        <v>156</v>
      </c>
      <c r="R124" s="76" t="s">
        <v>157</v>
      </c>
      <c r="S124" s="76" t="s">
        <v>158</v>
      </c>
      <c r="T124" s="77" t="s">
        <v>159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160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0</v>
      </c>
      <c r="S125" s="79"/>
      <c r="T125" s="17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80</v>
      </c>
      <c r="AU125" s="17" t="s">
        <v>141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80</v>
      </c>
      <c r="E126" s="178" t="s">
        <v>225</v>
      </c>
      <c r="F126" s="178" t="s">
        <v>226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P127+P135+P138+P148</f>
        <v>0</v>
      </c>
      <c r="Q126" s="183"/>
      <c r="R126" s="184">
        <f>R127+R135+R138+R148</f>
        <v>0</v>
      </c>
      <c r="S126" s="183"/>
      <c r="T126" s="185">
        <f>T127+T135+T138+T148</f>
        <v>0</v>
      </c>
      <c r="AR126" s="186" t="s">
        <v>171</v>
      </c>
      <c r="AT126" s="187" t="s">
        <v>80</v>
      </c>
      <c r="AU126" s="187" t="s">
        <v>81</v>
      </c>
      <c r="AY126" s="186" t="s">
        <v>163</v>
      </c>
      <c r="BK126" s="188">
        <f>BK127+BK135+BK138+BK148</f>
        <v>0</v>
      </c>
    </row>
    <row r="127" spans="2:63" s="12" customFormat="1" ht="22.9" customHeight="1">
      <c r="B127" s="175"/>
      <c r="C127" s="176"/>
      <c r="D127" s="177" t="s">
        <v>80</v>
      </c>
      <c r="E127" s="189" t="s">
        <v>581</v>
      </c>
      <c r="F127" s="189" t="s">
        <v>824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SUM(P128:P134)</f>
        <v>0</v>
      </c>
      <c r="Q127" s="183"/>
      <c r="R127" s="184">
        <f>SUM(R128:R134)</f>
        <v>0</v>
      </c>
      <c r="S127" s="183"/>
      <c r="T127" s="185">
        <f>SUM(T128:T134)</f>
        <v>0</v>
      </c>
      <c r="AR127" s="186" t="s">
        <v>171</v>
      </c>
      <c r="AT127" s="187" t="s">
        <v>80</v>
      </c>
      <c r="AU127" s="187" t="s">
        <v>88</v>
      </c>
      <c r="AY127" s="186" t="s">
        <v>163</v>
      </c>
      <c r="BK127" s="188">
        <f>SUM(BK128:BK134)</f>
        <v>0</v>
      </c>
    </row>
    <row r="128" spans="1:65" s="2" customFormat="1" ht="16.5" customHeight="1">
      <c r="A128" s="34"/>
      <c r="B128" s="35"/>
      <c r="C128" s="191" t="s">
        <v>88</v>
      </c>
      <c r="D128" s="191" t="s">
        <v>166</v>
      </c>
      <c r="E128" s="192" t="s">
        <v>825</v>
      </c>
      <c r="F128" s="193" t="s">
        <v>826</v>
      </c>
      <c r="G128" s="194" t="s">
        <v>400</v>
      </c>
      <c r="H128" s="195">
        <v>50</v>
      </c>
      <c r="I128" s="196"/>
      <c r="J128" s="197">
        <f aca="true" t="shared" si="0" ref="J128:J134"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 aca="true" t="shared" si="1" ref="P128:P134">O128*H128</f>
        <v>0</v>
      </c>
      <c r="Q128" s="200">
        <v>0</v>
      </c>
      <c r="R128" s="200">
        <f aca="true" t="shared" si="2" ref="R128:R134">Q128*H128</f>
        <v>0</v>
      </c>
      <c r="S128" s="200">
        <v>0</v>
      </c>
      <c r="T128" s="201">
        <f aca="true" t="shared" si="3" ref="T128:T134"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231</v>
      </c>
      <c r="AT128" s="202" t="s">
        <v>166</v>
      </c>
      <c r="AU128" s="202" t="s">
        <v>90</v>
      </c>
      <c r="AY128" s="17" t="s">
        <v>163</v>
      </c>
      <c r="BE128" s="203">
        <f aca="true" t="shared" si="4" ref="BE128:BE134">IF(N128="základní",J128,0)</f>
        <v>0</v>
      </c>
      <c r="BF128" s="203">
        <f aca="true" t="shared" si="5" ref="BF128:BF134">IF(N128="snížená",J128,0)</f>
        <v>0</v>
      </c>
      <c r="BG128" s="203">
        <f aca="true" t="shared" si="6" ref="BG128:BG134">IF(N128="zákl. přenesená",J128,0)</f>
        <v>0</v>
      </c>
      <c r="BH128" s="203">
        <f aca="true" t="shared" si="7" ref="BH128:BH134">IF(N128="sníž. přenesená",J128,0)</f>
        <v>0</v>
      </c>
      <c r="BI128" s="203">
        <f aca="true" t="shared" si="8" ref="BI128:BI134">IF(N128="nulová",J128,0)</f>
        <v>0</v>
      </c>
      <c r="BJ128" s="17" t="s">
        <v>88</v>
      </c>
      <c r="BK128" s="203">
        <f aca="true" t="shared" si="9" ref="BK128:BK134">ROUND(I128*H128,2)</f>
        <v>0</v>
      </c>
      <c r="BL128" s="17" t="s">
        <v>231</v>
      </c>
      <c r="BM128" s="202" t="s">
        <v>827</v>
      </c>
    </row>
    <row r="129" spans="1:65" s="2" customFormat="1" ht="16.5" customHeight="1">
      <c r="A129" s="34"/>
      <c r="B129" s="35"/>
      <c r="C129" s="191" t="s">
        <v>90</v>
      </c>
      <c r="D129" s="191" t="s">
        <v>166</v>
      </c>
      <c r="E129" s="192" t="s">
        <v>828</v>
      </c>
      <c r="F129" s="193" t="s">
        <v>829</v>
      </c>
      <c r="G129" s="194" t="s">
        <v>400</v>
      </c>
      <c r="H129" s="195">
        <v>130</v>
      </c>
      <c r="I129" s="196"/>
      <c r="J129" s="197">
        <f t="shared" si="0"/>
        <v>0</v>
      </c>
      <c r="K129" s="193" t="s">
        <v>1</v>
      </c>
      <c r="L129" s="39"/>
      <c r="M129" s="198" t="s">
        <v>1</v>
      </c>
      <c r="N129" s="199" t="s">
        <v>46</v>
      </c>
      <c r="O129" s="71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231</v>
      </c>
      <c r="AT129" s="202" t="s">
        <v>166</v>
      </c>
      <c r="AU129" s="202" t="s">
        <v>90</v>
      </c>
      <c r="AY129" s="17" t="s">
        <v>163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88</v>
      </c>
      <c r="BK129" s="203">
        <f t="shared" si="9"/>
        <v>0</v>
      </c>
      <c r="BL129" s="17" t="s">
        <v>231</v>
      </c>
      <c r="BM129" s="202" t="s">
        <v>830</v>
      </c>
    </row>
    <row r="130" spans="1:65" s="2" customFormat="1" ht="24.2" customHeight="1">
      <c r="A130" s="34"/>
      <c r="B130" s="35"/>
      <c r="C130" s="191" t="s">
        <v>176</v>
      </c>
      <c r="D130" s="191" t="s">
        <v>166</v>
      </c>
      <c r="E130" s="192" t="s">
        <v>831</v>
      </c>
      <c r="F130" s="193" t="s">
        <v>832</v>
      </c>
      <c r="G130" s="194" t="s">
        <v>585</v>
      </c>
      <c r="H130" s="195">
        <v>300</v>
      </c>
      <c r="I130" s="196"/>
      <c r="J130" s="197">
        <f t="shared" si="0"/>
        <v>0</v>
      </c>
      <c r="K130" s="193" t="s">
        <v>1</v>
      </c>
      <c r="L130" s="39"/>
      <c r="M130" s="198" t="s">
        <v>1</v>
      </c>
      <c r="N130" s="199" t="s">
        <v>46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231</v>
      </c>
      <c r="AT130" s="202" t="s">
        <v>166</v>
      </c>
      <c r="AU130" s="202" t="s">
        <v>90</v>
      </c>
      <c r="AY130" s="17" t="s">
        <v>163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88</v>
      </c>
      <c r="BK130" s="203">
        <f t="shared" si="9"/>
        <v>0</v>
      </c>
      <c r="BL130" s="17" t="s">
        <v>231</v>
      </c>
      <c r="BM130" s="202" t="s">
        <v>833</v>
      </c>
    </row>
    <row r="131" spans="1:65" s="2" customFormat="1" ht="16.5" customHeight="1">
      <c r="A131" s="34"/>
      <c r="B131" s="35"/>
      <c r="C131" s="191" t="s">
        <v>171</v>
      </c>
      <c r="D131" s="191" t="s">
        <v>166</v>
      </c>
      <c r="E131" s="192" t="s">
        <v>834</v>
      </c>
      <c r="F131" s="193" t="s">
        <v>835</v>
      </c>
      <c r="G131" s="194" t="s">
        <v>585</v>
      </c>
      <c r="H131" s="195">
        <v>10</v>
      </c>
      <c r="I131" s="196"/>
      <c r="J131" s="197">
        <f t="shared" si="0"/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88</v>
      </c>
      <c r="BK131" s="203">
        <f t="shared" si="9"/>
        <v>0</v>
      </c>
      <c r="BL131" s="17" t="s">
        <v>231</v>
      </c>
      <c r="BM131" s="202" t="s">
        <v>836</v>
      </c>
    </row>
    <row r="132" spans="1:65" s="2" customFormat="1" ht="16.5" customHeight="1">
      <c r="A132" s="34"/>
      <c r="B132" s="35"/>
      <c r="C132" s="191" t="s">
        <v>183</v>
      </c>
      <c r="D132" s="191" t="s">
        <v>166</v>
      </c>
      <c r="E132" s="192" t="s">
        <v>837</v>
      </c>
      <c r="F132" s="193" t="s">
        <v>838</v>
      </c>
      <c r="G132" s="194" t="s">
        <v>585</v>
      </c>
      <c r="H132" s="195">
        <v>2</v>
      </c>
      <c r="I132" s="196"/>
      <c r="J132" s="197">
        <f t="shared" si="0"/>
        <v>0</v>
      </c>
      <c r="K132" s="193" t="s">
        <v>1</v>
      </c>
      <c r="L132" s="39"/>
      <c r="M132" s="198" t="s">
        <v>1</v>
      </c>
      <c r="N132" s="199" t="s">
        <v>46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231</v>
      </c>
      <c r="AT132" s="202" t="s">
        <v>166</v>
      </c>
      <c r="AU132" s="202" t="s">
        <v>90</v>
      </c>
      <c r="AY132" s="17" t="s">
        <v>163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88</v>
      </c>
      <c r="BK132" s="203">
        <f t="shared" si="9"/>
        <v>0</v>
      </c>
      <c r="BL132" s="17" t="s">
        <v>231</v>
      </c>
      <c r="BM132" s="202" t="s">
        <v>839</v>
      </c>
    </row>
    <row r="133" spans="1:65" s="2" customFormat="1" ht="24.2" customHeight="1">
      <c r="A133" s="34"/>
      <c r="B133" s="35"/>
      <c r="C133" s="191" t="s">
        <v>187</v>
      </c>
      <c r="D133" s="191" t="s">
        <v>166</v>
      </c>
      <c r="E133" s="192" t="s">
        <v>840</v>
      </c>
      <c r="F133" s="193" t="s">
        <v>841</v>
      </c>
      <c r="G133" s="194" t="s">
        <v>230</v>
      </c>
      <c r="H133" s="195">
        <v>1</v>
      </c>
      <c r="I133" s="196"/>
      <c r="J133" s="197">
        <f t="shared" si="0"/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88</v>
      </c>
      <c r="BK133" s="203">
        <f t="shared" si="9"/>
        <v>0</v>
      </c>
      <c r="BL133" s="17" t="s">
        <v>231</v>
      </c>
      <c r="BM133" s="202" t="s">
        <v>842</v>
      </c>
    </row>
    <row r="134" spans="1:65" s="2" customFormat="1" ht="16.5" customHeight="1">
      <c r="A134" s="34"/>
      <c r="B134" s="35"/>
      <c r="C134" s="191" t="s">
        <v>193</v>
      </c>
      <c r="D134" s="191" t="s">
        <v>166</v>
      </c>
      <c r="E134" s="192" t="s">
        <v>843</v>
      </c>
      <c r="F134" s="193" t="s">
        <v>844</v>
      </c>
      <c r="G134" s="194" t="s">
        <v>230</v>
      </c>
      <c r="H134" s="195">
        <v>1</v>
      </c>
      <c r="I134" s="196"/>
      <c r="J134" s="197">
        <f t="shared" si="0"/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231</v>
      </c>
      <c r="AT134" s="202" t="s">
        <v>166</v>
      </c>
      <c r="AU134" s="202" t="s">
        <v>90</v>
      </c>
      <c r="AY134" s="17" t="s">
        <v>163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88</v>
      </c>
      <c r="BK134" s="203">
        <f t="shared" si="9"/>
        <v>0</v>
      </c>
      <c r="BL134" s="17" t="s">
        <v>231</v>
      </c>
      <c r="BM134" s="202" t="s">
        <v>845</v>
      </c>
    </row>
    <row r="135" spans="2:63" s="12" customFormat="1" ht="22.9" customHeight="1">
      <c r="B135" s="175"/>
      <c r="C135" s="176"/>
      <c r="D135" s="177" t="s">
        <v>80</v>
      </c>
      <c r="E135" s="189" t="s">
        <v>596</v>
      </c>
      <c r="F135" s="189" t="s">
        <v>846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SUM(P136:P137)</f>
        <v>0</v>
      </c>
      <c r="Q135" s="183"/>
      <c r="R135" s="184">
        <f>SUM(R136:R137)</f>
        <v>0</v>
      </c>
      <c r="S135" s="183"/>
      <c r="T135" s="185">
        <f>SUM(T136:T137)</f>
        <v>0</v>
      </c>
      <c r="AR135" s="186" t="s">
        <v>171</v>
      </c>
      <c r="AT135" s="187" t="s">
        <v>80</v>
      </c>
      <c r="AU135" s="187" t="s">
        <v>88</v>
      </c>
      <c r="AY135" s="186" t="s">
        <v>163</v>
      </c>
      <c r="BK135" s="188">
        <f>SUM(BK136:BK137)</f>
        <v>0</v>
      </c>
    </row>
    <row r="136" spans="1:65" s="2" customFormat="1" ht="33" customHeight="1">
      <c r="A136" s="34"/>
      <c r="B136" s="35"/>
      <c r="C136" s="191" t="s">
        <v>201</v>
      </c>
      <c r="D136" s="191" t="s">
        <v>166</v>
      </c>
      <c r="E136" s="192" t="s">
        <v>847</v>
      </c>
      <c r="F136" s="193" t="s">
        <v>848</v>
      </c>
      <c r="G136" s="194" t="s">
        <v>400</v>
      </c>
      <c r="H136" s="195">
        <v>300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849</v>
      </c>
    </row>
    <row r="137" spans="1:65" s="2" customFormat="1" ht="37.9" customHeight="1">
      <c r="A137" s="34"/>
      <c r="B137" s="35"/>
      <c r="C137" s="191" t="s">
        <v>212</v>
      </c>
      <c r="D137" s="191" t="s">
        <v>166</v>
      </c>
      <c r="E137" s="192" t="s">
        <v>850</v>
      </c>
      <c r="F137" s="193" t="s">
        <v>851</v>
      </c>
      <c r="G137" s="194" t="s">
        <v>400</v>
      </c>
      <c r="H137" s="195">
        <v>100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231</v>
      </c>
      <c r="AT137" s="202" t="s">
        <v>166</v>
      </c>
      <c r="AU137" s="202" t="s">
        <v>90</v>
      </c>
      <c r="AY137" s="17" t="s">
        <v>163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231</v>
      </c>
      <c r="BM137" s="202" t="s">
        <v>852</v>
      </c>
    </row>
    <row r="138" spans="2:63" s="12" customFormat="1" ht="22.9" customHeight="1">
      <c r="B138" s="175"/>
      <c r="C138" s="176"/>
      <c r="D138" s="177" t="s">
        <v>80</v>
      </c>
      <c r="E138" s="189" t="s">
        <v>602</v>
      </c>
      <c r="F138" s="189" t="s">
        <v>853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SUM(P139:P147)</f>
        <v>0</v>
      </c>
      <c r="Q138" s="183"/>
      <c r="R138" s="184">
        <f>SUM(R139:R147)</f>
        <v>0</v>
      </c>
      <c r="S138" s="183"/>
      <c r="T138" s="185">
        <f>SUM(T139:T147)</f>
        <v>0</v>
      </c>
      <c r="AR138" s="186" t="s">
        <v>171</v>
      </c>
      <c r="AT138" s="187" t="s">
        <v>80</v>
      </c>
      <c r="AU138" s="187" t="s">
        <v>88</v>
      </c>
      <c r="AY138" s="186" t="s">
        <v>163</v>
      </c>
      <c r="BK138" s="188">
        <f>SUM(BK139:BK147)</f>
        <v>0</v>
      </c>
    </row>
    <row r="139" spans="1:65" s="2" customFormat="1" ht="16.5" customHeight="1">
      <c r="A139" s="34"/>
      <c r="B139" s="35"/>
      <c r="C139" s="191" t="s">
        <v>218</v>
      </c>
      <c r="D139" s="191" t="s">
        <v>166</v>
      </c>
      <c r="E139" s="192" t="s">
        <v>854</v>
      </c>
      <c r="F139" s="193" t="s">
        <v>855</v>
      </c>
      <c r="G139" s="194" t="s">
        <v>585</v>
      </c>
      <c r="H139" s="195">
        <v>18</v>
      </c>
      <c r="I139" s="196"/>
      <c r="J139" s="197">
        <f aca="true" t="shared" si="10" ref="J139:J147">ROUND(I139*H139,2)</f>
        <v>0</v>
      </c>
      <c r="K139" s="193" t="s">
        <v>1</v>
      </c>
      <c r="L139" s="39"/>
      <c r="M139" s="198" t="s">
        <v>1</v>
      </c>
      <c r="N139" s="199" t="s">
        <v>46</v>
      </c>
      <c r="O139" s="71"/>
      <c r="P139" s="200">
        <f aca="true" t="shared" si="11" ref="P139:P147">O139*H139</f>
        <v>0</v>
      </c>
      <c r="Q139" s="200">
        <v>0</v>
      </c>
      <c r="R139" s="200">
        <f aca="true" t="shared" si="12" ref="R139:R147">Q139*H139</f>
        <v>0</v>
      </c>
      <c r="S139" s="200">
        <v>0</v>
      </c>
      <c r="T139" s="201">
        <f aca="true" t="shared" si="13" ref="T139:T147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231</v>
      </c>
      <c r="AT139" s="202" t="s">
        <v>166</v>
      </c>
      <c r="AU139" s="202" t="s">
        <v>90</v>
      </c>
      <c r="AY139" s="17" t="s">
        <v>163</v>
      </c>
      <c r="BE139" s="203">
        <f aca="true" t="shared" si="14" ref="BE139:BE147">IF(N139="základní",J139,0)</f>
        <v>0</v>
      </c>
      <c r="BF139" s="203">
        <f aca="true" t="shared" si="15" ref="BF139:BF147">IF(N139="snížená",J139,0)</f>
        <v>0</v>
      </c>
      <c r="BG139" s="203">
        <f aca="true" t="shared" si="16" ref="BG139:BG147">IF(N139="zákl. přenesená",J139,0)</f>
        <v>0</v>
      </c>
      <c r="BH139" s="203">
        <f aca="true" t="shared" si="17" ref="BH139:BH147">IF(N139="sníž. přenesená",J139,0)</f>
        <v>0</v>
      </c>
      <c r="BI139" s="203">
        <f aca="true" t="shared" si="18" ref="BI139:BI147">IF(N139="nulová",J139,0)</f>
        <v>0</v>
      </c>
      <c r="BJ139" s="17" t="s">
        <v>88</v>
      </c>
      <c r="BK139" s="203">
        <f aca="true" t="shared" si="19" ref="BK139:BK147">ROUND(I139*H139,2)</f>
        <v>0</v>
      </c>
      <c r="BL139" s="17" t="s">
        <v>231</v>
      </c>
      <c r="BM139" s="202" t="s">
        <v>856</v>
      </c>
    </row>
    <row r="140" spans="1:65" s="2" customFormat="1" ht="16.5" customHeight="1">
      <c r="A140" s="34"/>
      <c r="B140" s="35"/>
      <c r="C140" s="191" t="s">
        <v>227</v>
      </c>
      <c r="D140" s="191" t="s">
        <v>166</v>
      </c>
      <c r="E140" s="192" t="s">
        <v>857</v>
      </c>
      <c r="F140" s="193" t="s">
        <v>858</v>
      </c>
      <c r="G140" s="194" t="s">
        <v>585</v>
      </c>
      <c r="H140" s="195">
        <v>18</v>
      </c>
      <c r="I140" s="196"/>
      <c r="J140" s="197">
        <f t="shared" si="10"/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 t="shared" si="11"/>
        <v>0</v>
      </c>
      <c r="Q140" s="200">
        <v>0</v>
      </c>
      <c r="R140" s="200">
        <f t="shared" si="12"/>
        <v>0</v>
      </c>
      <c r="S140" s="200">
        <v>0</v>
      </c>
      <c r="T140" s="201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231</v>
      </c>
      <c r="AT140" s="202" t="s">
        <v>166</v>
      </c>
      <c r="AU140" s="202" t="s">
        <v>90</v>
      </c>
      <c r="AY140" s="17" t="s">
        <v>163</v>
      </c>
      <c r="BE140" s="203">
        <f t="shared" si="14"/>
        <v>0</v>
      </c>
      <c r="BF140" s="203">
        <f t="shared" si="15"/>
        <v>0</v>
      </c>
      <c r="BG140" s="203">
        <f t="shared" si="16"/>
        <v>0</v>
      </c>
      <c r="BH140" s="203">
        <f t="shared" si="17"/>
        <v>0</v>
      </c>
      <c r="BI140" s="203">
        <f t="shared" si="18"/>
        <v>0</v>
      </c>
      <c r="BJ140" s="17" t="s">
        <v>88</v>
      </c>
      <c r="BK140" s="203">
        <f t="shared" si="19"/>
        <v>0</v>
      </c>
      <c r="BL140" s="17" t="s">
        <v>231</v>
      </c>
      <c r="BM140" s="202" t="s">
        <v>859</v>
      </c>
    </row>
    <row r="141" spans="1:65" s="2" customFormat="1" ht="16.5" customHeight="1">
      <c r="A141" s="34"/>
      <c r="B141" s="35"/>
      <c r="C141" s="191" t="s">
        <v>296</v>
      </c>
      <c r="D141" s="191" t="s">
        <v>166</v>
      </c>
      <c r="E141" s="192" t="s">
        <v>860</v>
      </c>
      <c r="F141" s="193" t="s">
        <v>861</v>
      </c>
      <c r="G141" s="194" t="s">
        <v>585</v>
      </c>
      <c r="H141" s="195">
        <v>8</v>
      </c>
      <c r="I141" s="196"/>
      <c r="J141" s="197">
        <f t="shared" si="10"/>
        <v>0</v>
      </c>
      <c r="K141" s="193" t="s">
        <v>1</v>
      </c>
      <c r="L141" s="39"/>
      <c r="M141" s="198" t="s">
        <v>1</v>
      </c>
      <c r="N141" s="199" t="s">
        <v>46</v>
      </c>
      <c r="O141" s="71"/>
      <c r="P141" s="200">
        <f t="shared" si="11"/>
        <v>0</v>
      </c>
      <c r="Q141" s="200">
        <v>0</v>
      </c>
      <c r="R141" s="200">
        <f t="shared" si="12"/>
        <v>0</v>
      </c>
      <c r="S141" s="200">
        <v>0</v>
      </c>
      <c r="T141" s="201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231</v>
      </c>
      <c r="AT141" s="202" t="s">
        <v>166</v>
      </c>
      <c r="AU141" s="202" t="s">
        <v>90</v>
      </c>
      <c r="AY141" s="17" t="s">
        <v>163</v>
      </c>
      <c r="BE141" s="203">
        <f t="shared" si="14"/>
        <v>0</v>
      </c>
      <c r="BF141" s="203">
        <f t="shared" si="15"/>
        <v>0</v>
      </c>
      <c r="BG141" s="203">
        <f t="shared" si="16"/>
        <v>0</v>
      </c>
      <c r="BH141" s="203">
        <f t="shared" si="17"/>
        <v>0</v>
      </c>
      <c r="BI141" s="203">
        <f t="shared" si="18"/>
        <v>0</v>
      </c>
      <c r="BJ141" s="17" t="s">
        <v>88</v>
      </c>
      <c r="BK141" s="203">
        <f t="shared" si="19"/>
        <v>0</v>
      </c>
      <c r="BL141" s="17" t="s">
        <v>231</v>
      </c>
      <c r="BM141" s="202" t="s">
        <v>862</v>
      </c>
    </row>
    <row r="142" spans="1:65" s="2" customFormat="1" ht="16.5" customHeight="1">
      <c r="A142" s="34"/>
      <c r="B142" s="35"/>
      <c r="C142" s="191" t="s">
        <v>301</v>
      </c>
      <c r="D142" s="191" t="s">
        <v>166</v>
      </c>
      <c r="E142" s="192" t="s">
        <v>863</v>
      </c>
      <c r="F142" s="193" t="s">
        <v>864</v>
      </c>
      <c r="G142" s="194" t="s">
        <v>585</v>
      </c>
      <c r="H142" s="195">
        <v>8</v>
      </c>
      <c r="I142" s="196"/>
      <c r="J142" s="197">
        <f t="shared" si="10"/>
        <v>0</v>
      </c>
      <c r="K142" s="193" t="s">
        <v>1</v>
      </c>
      <c r="L142" s="39"/>
      <c r="M142" s="198" t="s">
        <v>1</v>
      </c>
      <c r="N142" s="199" t="s">
        <v>46</v>
      </c>
      <c r="O142" s="71"/>
      <c r="P142" s="200">
        <f t="shared" si="11"/>
        <v>0</v>
      </c>
      <c r="Q142" s="200">
        <v>0</v>
      </c>
      <c r="R142" s="200">
        <f t="shared" si="12"/>
        <v>0</v>
      </c>
      <c r="S142" s="200">
        <v>0</v>
      </c>
      <c r="T142" s="201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231</v>
      </c>
      <c r="AT142" s="202" t="s">
        <v>166</v>
      </c>
      <c r="AU142" s="202" t="s">
        <v>90</v>
      </c>
      <c r="AY142" s="17" t="s">
        <v>163</v>
      </c>
      <c r="BE142" s="203">
        <f t="shared" si="14"/>
        <v>0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17" t="s">
        <v>88</v>
      </c>
      <c r="BK142" s="203">
        <f t="shared" si="19"/>
        <v>0</v>
      </c>
      <c r="BL142" s="17" t="s">
        <v>231</v>
      </c>
      <c r="BM142" s="202" t="s">
        <v>865</v>
      </c>
    </row>
    <row r="143" spans="1:65" s="2" customFormat="1" ht="16.5" customHeight="1">
      <c r="A143" s="34"/>
      <c r="B143" s="35"/>
      <c r="C143" s="191" t="s">
        <v>306</v>
      </c>
      <c r="D143" s="191" t="s">
        <v>166</v>
      </c>
      <c r="E143" s="192" t="s">
        <v>866</v>
      </c>
      <c r="F143" s="193" t="s">
        <v>867</v>
      </c>
      <c r="G143" s="194" t="s">
        <v>585</v>
      </c>
      <c r="H143" s="195">
        <v>2</v>
      </c>
      <c r="I143" s="196"/>
      <c r="J143" s="197">
        <f t="shared" si="10"/>
        <v>0</v>
      </c>
      <c r="K143" s="193" t="s">
        <v>1</v>
      </c>
      <c r="L143" s="39"/>
      <c r="M143" s="198" t="s">
        <v>1</v>
      </c>
      <c r="N143" s="199" t="s">
        <v>46</v>
      </c>
      <c r="O143" s="71"/>
      <c r="P143" s="200">
        <f t="shared" si="11"/>
        <v>0</v>
      </c>
      <c r="Q143" s="200">
        <v>0</v>
      </c>
      <c r="R143" s="200">
        <f t="shared" si="12"/>
        <v>0</v>
      </c>
      <c r="S143" s="200">
        <v>0</v>
      </c>
      <c r="T143" s="201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231</v>
      </c>
      <c r="AT143" s="202" t="s">
        <v>166</v>
      </c>
      <c r="AU143" s="202" t="s">
        <v>90</v>
      </c>
      <c r="AY143" s="17" t="s">
        <v>163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7" t="s">
        <v>88</v>
      </c>
      <c r="BK143" s="203">
        <f t="shared" si="19"/>
        <v>0</v>
      </c>
      <c r="BL143" s="17" t="s">
        <v>231</v>
      </c>
      <c r="BM143" s="202" t="s">
        <v>868</v>
      </c>
    </row>
    <row r="144" spans="1:65" s="2" customFormat="1" ht="16.5" customHeight="1">
      <c r="A144" s="34"/>
      <c r="B144" s="35"/>
      <c r="C144" s="191" t="s">
        <v>8</v>
      </c>
      <c r="D144" s="191" t="s">
        <v>166</v>
      </c>
      <c r="E144" s="192" t="s">
        <v>869</v>
      </c>
      <c r="F144" s="193" t="s">
        <v>870</v>
      </c>
      <c r="G144" s="194" t="s">
        <v>585</v>
      </c>
      <c r="H144" s="195">
        <v>1</v>
      </c>
      <c r="I144" s="196"/>
      <c r="J144" s="197">
        <f t="shared" si="10"/>
        <v>0</v>
      </c>
      <c r="K144" s="193" t="s">
        <v>1</v>
      </c>
      <c r="L144" s="39"/>
      <c r="M144" s="198" t="s">
        <v>1</v>
      </c>
      <c r="N144" s="199" t="s">
        <v>46</v>
      </c>
      <c r="O144" s="71"/>
      <c r="P144" s="200">
        <f t="shared" si="11"/>
        <v>0</v>
      </c>
      <c r="Q144" s="200">
        <v>0</v>
      </c>
      <c r="R144" s="200">
        <f t="shared" si="12"/>
        <v>0</v>
      </c>
      <c r="S144" s="200">
        <v>0</v>
      </c>
      <c r="T144" s="201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231</v>
      </c>
      <c r="AT144" s="202" t="s">
        <v>166</v>
      </c>
      <c r="AU144" s="202" t="s">
        <v>90</v>
      </c>
      <c r="AY144" s="17" t="s">
        <v>163</v>
      </c>
      <c r="BE144" s="203">
        <f t="shared" si="14"/>
        <v>0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17" t="s">
        <v>88</v>
      </c>
      <c r="BK144" s="203">
        <f t="shared" si="19"/>
        <v>0</v>
      </c>
      <c r="BL144" s="17" t="s">
        <v>231</v>
      </c>
      <c r="BM144" s="202" t="s">
        <v>871</v>
      </c>
    </row>
    <row r="145" spans="1:65" s="2" customFormat="1" ht="16.5" customHeight="1">
      <c r="A145" s="34"/>
      <c r="B145" s="35"/>
      <c r="C145" s="191" t="s">
        <v>205</v>
      </c>
      <c r="D145" s="191" t="s">
        <v>166</v>
      </c>
      <c r="E145" s="192" t="s">
        <v>872</v>
      </c>
      <c r="F145" s="193" t="s">
        <v>873</v>
      </c>
      <c r="G145" s="194" t="s">
        <v>585</v>
      </c>
      <c r="H145" s="195">
        <v>1</v>
      </c>
      <c r="I145" s="196"/>
      <c r="J145" s="197">
        <f t="shared" si="10"/>
        <v>0</v>
      </c>
      <c r="K145" s="193" t="s">
        <v>1</v>
      </c>
      <c r="L145" s="39"/>
      <c r="M145" s="198" t="s">
        <v>1</v>
      </c>
      <c r="N145" s="199" t="s">
        <v>46</v>
      </c>
      <c r="O145" s="71"/>
      <c r="P145" s="200">
        <f t="shared" si="11"/>
        <v>0</v>
      </c>
      <c r="Q145" s="200">
        <v>0</v>
      </c>
      <c r="R145" s="200">
        <f t="shared" si="12"/>
        <v>0</v>
      </c>
      <c r="S145" s="200">
        <v>0</v>
      </c>
      <c r="T145" s="201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231</v>
      </c>
      <c r="AT145" s="202" t="s">
        <v>166</v>
      </c>
      <c r="AU145" s="202" t="s">
        <v>90</v>
      </c>
      <c r="AY145" s="17" t="s">
        <v>163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7" t="s">
        <v>88</v>
      </c>
      <c r="BK145" s="203">
        <f t="shared" si="19"/>
        <v>0</v>
      </c>
      <c r="BL145" s="17" t="s">
        <v>231</v>
      </c>
      <c r="BM145" s="202" t="s">
        <v>874</v>
      </c>
    </row>
    <row r="146" spans="1:65" s="2" customFormat="1" ht="24.2" customHeight="1">
      <c r="A146" s="34"/>
      <c r="B146" s="35"/>
      <c r="C146" s="191" t="s">
        <v>315</v>
      </c>
      <c r="D146" s="191" t="s">
        <v>166</v>
      </c>
      <c r="E146" s="192" t="s">
        <v>875</v>
      </c>
      <c r="F146" s="193" t="s">
        <v>876</v>
      </c>
      <c r="G146" s="194" t="s">
        <v>230</v>
      </c>
      <c r="H146" s="195">
        <v>1</v>
      </c>
      <c r="I146" s="196"/>
      <c r="J146" s="197">
        <f t="shared" si="10"/>
        <v>0</v>
      </c>
      <c r="K146" s="193" t="s">
        <v>1</v>
      </c>
      <c r="L146" s="39"/>
      <c r="M146" s="198" t="s">
        <v>1</v>
      </c>
      <c r="N146" s="199" t="s">
        <v>46</v>
      </c>
      <c r="O146" s="71"/>
      <c r="P146" s="200">
        <f t="shared" si="11"/>
        <v>0</v>
      </c>
      <c r="Q146" s="200">
        <v>0</v>
      </c>
      <c r="R146" s="200">
        <f t="shared" si="12"/>
        <v>0</v>
      </c>
      <c r="S146" s="200">
        <v>0</v>
      </c>
      <c r="T146" s="201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231</v>
      </c>
      <c r="AT146" s="202" t="s">
        <v>166</v>
      </c>
      <c r="AU146" s="202" t="s">
        <v>90</v>
      </c>
      <c r="AY146" s="17" t="s">
        <v>163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7" t="s">
        <v>88</v>
      </c>
      <c r="BK146" s="203">
        <f t="shared" si="19"/>
        <v>0</v>
      </c>
      <c r="BL146" s="17" t="s">
        <v>231</v>
      </c>
      <c r="BM146" s="202" t="s">
        <v>877</v>
      </c>
    </row>
    <row r="147" spans="1:65" s="2" customFormat="1" ht="21.75" customHeight="1">
      <c r="A147" s="34"/>
      <c r="B147" s="35"/>
      <c r="C147" s="191" t="s">
        <v>319</v>
      </c>
      <c r="D147" s="191" t="s">
        <v>166</v>
      </c>
      <c r="E147" s="192" t="s">
        <v>878</v>
      </c>
      <c r="F147" s="193" t="s">
        <v>879</v>
      </c>
      <c r="G147" s="194" t="s">
        <v>230</v>
      </c>
      <c r="H147" s="195">
        <v>1</v>
      </c>
      <c r="I147" s="196"/>
      <c r="J147" s="197">
        <f t="shared" si="10"/>
        <v>0</v>
      </c>
      <c r="K147" s="193" t="s">
        <v>1</v>
      </c>
      <c r="L147" s="39"/>
      <c r="M147" s="198" t="s">
        <v>1</v>
      </c>
      <c r="N147" s="199" t="s">
        <v>46</v>
      </c>
      <c r="O147" s="71"/>
      <c r="P147" s="200">
        <f t="shared" si="11"/>
        <v>0</v>
      </c>
      <c r="Q147" s="200">
        <v>0</v>
      </c>
      <c r="R147" s="200">
        <f t="shared" si="12"/>
        <v>0</v>
      </c>
      <c r="S147" s="200">
        <v>0</v>
      </c>
      <c r="T147" s="201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231</v>
      </c>
      <c r="AT147" s="202" t="s">
        <v>166</v>
      </c>
      <c r="AU147" s="202" t="s">
        <v>90</v>
      </c>
      <c r="AY147" s="17" t="s">
        <v>163</v>
      </c>
      <c r="BE147" s="203">
        <f t="shared" si="14"/>
        <v>0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7" t="s">
        <v>88</v>
      </c>
      <c r="BK147" s="203">
        <f t="shared" si="19"/>
        <v>0</v>
      </c>
      <c r="BL147" s="17" t="s">
        <v>231</v>
      </c>
      <c r="BM147" s="202" t="s">
        <v>880</v>
      </c>
    </row>
    <row r="148" spans="2:63" s="12" customFormat="1" ht="22.9" customHeight="1">
      <c r="B148" s="175"/>
      <c r="C148" s="176"/>
      <c r="D148" s="177" t="s">
        <v>80</v>
      </c>
      <c r="E148" s="189" t="s">
        <v>607</v>
      </c>
      <c r="F148" s="189" t="s">
        <v>881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SUM(P149:P159)</f>
        <v>0</v>
      </c>
      <c r="Q148" s="183"/>
      <c r="R148" s="184">
        <f>SUM(R149:R159)</f>
        <v>0</v>
      </c>
      <c r="S148" s="183"/>
      <c r="T148" s="185">
        <f>SUM(T149:T159)</f>
        <v>0</v>
      </c>
      <c r="AR148" s="186" t="s">
        <v>171</v>
      </c>
      <c r="AT148" s="187" t="s">
        <v>80</v>
      </c>
      <c r="AU148" s="187" t="s">
        <v>88</v>
      </c>
      <c r="AY148" s="186" t="s">
        <v>163</v>
      </c>
      <c r="BK148" s="188">
        <f>SUM(BK149:BK159)</f>
        <v>0</v>
      </c>
    </row>
    <row r="149" spans="1:65" s="2" customFormat="1" ht="24.2" customHeight="1">
      <c r="A149" s="34"/>
      <c r="B149" s="35"/>
      <c r="C149" s="191" t="s">
        <v>324</v>
      </c>
      <c r="D149" s="191" t="s">
        <v>166</v>
      </c>
      <c r="E149" s="192" t="s">
        <v>882</v>
      </c>
      <c r="F149" s="193" t="s">
        <v>883</v>
      </c>
      <c r="G149" s="194" t="s">
        <v>600</v>
      </c>
      <c r="H149" s="195">
        <v>8</v>
      </c>
      <c r="I149" s="196"/>
      <c r="J149" s="197">
        <f aca="true" t="shared" si="20" ref="J149:J159">ROUND(I149*H149,2)</f>
        <v>0</v>
      </c>
      <c r="K149" s="193" t="s">
        <v>1</v>
      </c>
      <c r="L149" s="39"/>
      <c r="M149" s="198" t="s">
        <v>1</v>
      </c>
      <c r="N149" s="199" t="s">
        <v>46</v>
      </c>
      <c r="O149" s="71"/>
      <c r="P149" s="200">
        <f aca="true" t="shared" si="21" ref="P149:P159">O149*H149</f>
        <v>0</v>
      </c>
      <c r="Q149" s="200">
        <v>0</v>
      </c>
      <c r="R149" s="200">
        <f aca="true" t="shared" si="22" ref="R149:R159">Q149*H149</f>
        <v>0</v>
      </c>
      <c r="S149" s="200">
        <v>0</v>
      </c>
      <c r="T149" s="201">
        <f aca="true" t="shared" si="23" ref="T149:T159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231</v>
      </c>
      <c r="AT149" s="202" t="s">
        <v>166</v>
      </c>
      <c r="AU149" s="202" t="s">
        <v>90</v>
      </c>
      <c r="AY149" s="17" t="s">
        <v>163</v>
      </c>
      <c r="BE149" s="203">
        <f aca="true" t="shared" si="24" ref="BE149:BE159">IF(N149="základní",J149,0)</f>
        <v>0</v>
      </c>
      <c r="BF149" s="203">
        <f aca="true" t="shared" si="25" ref="BF149:BF159">IF(N149="snížená",J149,0)</f>
        <v>0</v>
      </c>
      <c r="BG149" s="203">
        <f aca="true" t="shared" si="26" ref="BG149:BG159">IF(N149="zákl. přenesená",J149,0)</f>
        <v>0</v>
      </c>
      <c r="BH149" s="203">
        <f aca="true" t="shared" si="27" ref="BH149:BH159">IF(N149="sníž. přenesená",J149,0)</f>
        <v>0</v>
      </c>
      <c r="BI149" s="203">
        <f aca="true" t="shared" si="28" ref="BI149:BI159">IF(N149="nulová",J149,0)</f>
        <v>0</v>
      </c>
      <c r="BJ149" s="17" t="s">
        <v>88</v>
      </c>
      <c r="BK149" s="203">
        <f aca="true" t="shared" si="29" ref="BK149:BK159">ROUND(I149*H149,2)</f>
        <v>0</v>
      </c>
      <c r="BL149" s="17" t="s">
        <v>231</v>
      </c>
      <c r="BM149" s="202" t="s">
        <v>884</v>
      </c>
    </row>
    <row r="150" spans="1:65" s="2" customFormat="1" ht="16.5" customHeight="1">
      <c r="A150" s="34"/>
      <c r="B150" s="35"/>
      <c r="C150" s="191" t="s">
        <v>328</v>
      </c>
      <c r="D150" s="191" t="s">
        <v>166</v>
      </c>
      <c r="E150" s="192" t="s">
        <v>885</v>
      </c>
      <c r="F150" s="193" t="s">
        <v>886</v>
      </c>
      <c r="G150" s="194" t="s">
        <v>230</v>
      </c>
      <c r="H150" s="195">
        <v>1</v>
      </c>
      <c r="I150" s="196"/>
      <c r="J150" s="197">
        <f t="shared" si="20"/>
        <v>0</v>
      </c>
      <c r="K150" s="193" t="s">
        <v>1</v>
      </c>
      <c r="L150" s="39"/>
      <c r="M150" s="198" t="s">
        <v>1</v>
      </c>
      <c r="N150" s="199" t="s">
        <v>46</v>
      </c>
      <c r="O150" s="71"/>
      <c r="P150" s="200">
        <f t="shared" si="21"/>
        <v>0</v>
      </c>
      <c r="Q150" s="200">
        <v>0</v>
      </c>
      <c r="R150" s="200">
        <f t="shared" si="22"/>
        <v>0</v>
      </c>
      <c r="S150" s="200">
        <v>0</v>
      </c>
      <c r="T150" s="201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231</v>
      </c>
      <c r="AT150" s="202" t="s">
        <v>166</v>
      </c>
      <c r="AU150" s="202" t="s">
        <v>90</v>
      </c>
      <c r="AY150" s="17" t="s">
        <v>163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17" t="s">
        <v>88</v>
      </c>
      <c r="BK150" s="203">
        <f t="shared" si="29"/>
        <v>0</v>
      </c>
      <c r="BL150" s="17" t="s">
        <v>231</v>
      </c>
      <c r="BM150" s="202" t="s">
        <v>887</v>
      </c>
    </row>
    <row r="151" spans="1:65" s="2" customFormat="1" ht="16.5" customHeight="1">
      <c r="A151" s="34"/>
      <c r="B151" s="35"/>
      <c r="C151" s="191" t="s">
        <v>7</v>
      </c>
      <c r="D151" s="191" t="s">
        <v>166</v>
      </c>
      <c r="E151" s="192" t="s">
        <v>888</v>
      </c>
      <c r="F151" s="193" t="s">
        <v>889</v>
      </c>
      <c r="G151" s="194" t="s">
        <v>600</v>
      </c>
      <c r="H151" s="195">
        <v>8</v>
      </c>
      <c r="I151" s="196"/>
      <c r="J151" s="197">
        <f t="shared" si="20"/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 t="shared" si="21"/>
        <v>0</v>
      </c>
      <c r="Q151" s="200">
        <v>0</v>
      </c>
      <c r="R151" s="200">
        <f t="shared" si="22"/>
        <v>0</v>
      </c>
      <c r="S151" s="200">
        <v>0</v>
      </c>
      <c r="T151" s="201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231</v>
      </c>
      <c r="AT151" s="202" t="s">
        <v>166</v>
      </c>
      <c r="AU151" s="202" t="s">
        <v>90</v>
      </c>
      <c r="AY151" s="17" t="s">
        <v>163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17" t="s">
        <v>88</v>
      </c>
      <c r="BK151" s="203">
        <f t="shared" si="29"/>
        <v>0</v>
      </c>
      <c r="BL151" s="17" t="s">
        <v>231</v>
      </c>
      <c r="BM151" s="202" t="s">
        <v>890</v>
      </c>
    </row>
    <row r="152" spans="1:65" s="2" customFormat="1" ht="16.5" customHeight="1">
      <c r="A152" s="34"/>
      <c r="B152" s="35"/>
      <c r="C152" s="191" t="s">
        <v>340</v>
      </c>
      <c r="D152" s="191" t="s">
        <v>166</v>
      </c>
      <c r="E152" s="192" t="s">
        <v>891</v>
      </c>
      <c r="F152" s="193" t="s">
        <v>892</v>
      </c>
      <c r="G152" s="194" t="s">
        <v>600</v>
      </c>
      <c r="H152" s="195">
        <v>8</v>
      </c>
      <c r="I152" s="196"/>
      <c r="J152" s="197">
        <f t="shared" si="20"/>
        <v>0</v>
      </c>
      <c r="K152" s="193" t="s">
        <v>1</v>
      </c>
      <c r="L152" s="39"/>
      <c r="M152" s="198" t="s">
        <v>1</v>
      </c>
      <c r="N152" s="199" t="s">
        <v>46</v>
      </c>
      <c r="O152" s="71"/>
      <c r="P152" s="200">
        <f t="shared" si="21"/>
        <v>0</v>
      </c>
      <c r="Q152" s="200">
        <v>0</v>
      </c>
      <c r="R152" s="200">
        <f t="shared" si="22"/>
        <v>0</v>
      </c>
      <c r="S152" s="200">
        <v>0</v>
      </c>
      <c r="T152" s="201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231</v>
      </c>
      <c r="AT152" s="202" t="s">
        <v>166</v>
      </c>
      <c r="AU152" s="202" t="s">
        <v>90</v>
      </c>
      <c r="AY152" s="17" t="s">
        <v>163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17" t="s">
        <v>88</v>
      </c>
      <c r="BK152" s="203">
        <f t="shared" si="29"/>
        <v>0</v>
      </c>
      <c r="BL152" s="17" t="s">
        <v>231</v>
      </c>
      <c r="BM152" s="202" t="s">
        <v>893</v>
      </c>
    </row>
    <row r="153" spans="1:65" s="2" customFormat="1" ht="16.5" customHeight="1">
      <c r="A153" s="34"/>
      <c r="B153" s="35"/>
      <c r="C153" s="191" t="s">
        <v>345</v>
      </c>
      <c r="D153" s="191" t="s">
        <v>166</v>
      </c>
      <c r="E153" s="192" t="s">
        <v>894</v>
      </c>
      <c r="F153" s="193" t="s">
        <v>895</v>
      </c>
      <c r="G153" s="194" t="s">
        <v>600</v>
      </c>
      <c r="H153" s="195">
        <v>16</v>
      </c>
      <c r="I153" s="196"/>
      <c r="J153" s="197">
        <f t="shared" si="20"/>
        <v>0</v>
      </c>
      <c r="K153" s="193" t="s">
        <v>1</v>
      </c>
      <c r="L153" s="39"/>
      <c r="M153" s="198" t="s">
        <v>1</v>
      </c>
      <c r="N153" s="199" t="s">
        <v>46</v>
      </c>
      <c r="O153" s="71"/>
      <c r="P153" s="200">
        <f t="shared" si="21"/>
        <v>0</v>
      </c>
      <c r="Q153" s="200">
        <v>0</v>
      </c>
      <c r="R153" s="200">
        <f t="shared" si="22"/>
        <v>0</v>
      </c>
      <c r="S153" s="200">
        <v>0</v>
      </c>
      <c r="T153" s="201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231</v>
      </c>
      <c r="AT153" s="202" t="s">
        <v>166</v>
      </c>
      <c r="AU153" s="202" t="s">
        <v>90</v>
      </c>
      <c r="AY153" s="17" t="s">
        <v>163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17" t="s">
        <v>88</v>
      </c>
      <c r="BK153" s="203">
        <f t="shared" si="29"/>
        <v>0</v>
      </c>
      <c r="BL153" s="17" t="s">
        <v>231</v>
      </c>
      <c r="BM153" s="202" t="s">
        <v>896</v>
      </c>
    </row>
    <row r="154" spans="1:65" s="2" customFormat="1" ht="16.5" customHeight="1">
      <c r="A154" s="34"/>
      <c r="B154" s="35"/>
      <c r="C154" s="191" t="s">
        <v>349</v>
      </c>
      <c r="D154" s="191" t="s">
        <v>166</v>
      </c>
      <c r="E154" s="192" t="s">
        <v>897</v>
      </c>
      <c r="F154" s="193" t="s">
        <v>898</v>
      </c>
      <c r="G154" s="194" t="s">
        <v>600</v>
      </c>
      <c r="H154" s="195">
        <v>8</v>
      </c>
      <c r="I154" s="196"/>
      <c r="J154" s="197">
        <f t="shared" si="20"/>
        <v>0</v>
      </c>
      <c r="K154" s="193" t="s">
        <v>1</v>
      </c>
      <c r="L154" s="39"/>
      <c r="M154" s="198" t="s">
        <v>1</v>
      </c>
      <c r="N154" s="199" t="s">
        <v>46</v>
      </c>
      <c r="O154" s="71"/>
      <c r="P154" s="200">
        <f t="shared" si="21"/>
        <v>0</v>
      </c>
      <c r="Q154" s="200">
        <v>0</v>
      </c>
      <c r="R154" s="200">
        <f t="shared" si="22"/>
        <v>0</v>
      </c>
      <c r="S154" s="200">
        <v>0</v>
      </c>
      <c r="T154" s="201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231</v>
      </c>
      <c r="AT154" s="202" t="s">
        <v>166</v>
      </c>
      <c r="AU154" s="202" t="s">
        <v>90</v>
      </c>
      <c r="AY154" s="17" t="s">
        <v>163</v>
      </c>
      <c r="BE154" s="203">
        <f t="shared" si="24"/>
        <v>0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17" t="s">
        <v>88</v>
      </c>
      <c r="BK154" s="203">
        <f t="shared" si="29"/>
        <v>0</v>
      </c>
      <c r="BL154" s="17" t="s">
        <v>231</v>
      </c>
      <c r="BM154" s="202" t="s">
        <v>899</v>
      </c>
    </row>
    <row r="155" spans="1:65" s="2" customFormat="1" ht="16.5" customHeight="1">
      <c r="A155" s="34"/>
      <c r="B155" s="35"/>
      <c r="C155" s="191" t="s">
        <v>355</v>
      </c>
      <c r="D155" s="191" t="s">
        <v>166</v>
      </c>
      <c r="E155" s="192" t="s">
        <v>900</v>
      </c>
      <c r="F155" s="193" t="s">
        <v>901</v>
      </c>
      <c r="G155" s="194" t="s">
        <v>600</v>
      </c>
      <c r="H155" s="195">
        <v>8</v>
      </c>
      <c r="I155" s="196"/>
      <c r="J155" s="197">
        <f t="shared" si="20"/>
        <v>0</v>
      </c>
      <c r="K155" s="193" t="s">
        <v>1</v>
      </c>
      <c r="L155" s="39"/>
      <c r="M155" s="198" t="s">
        <v>1</v>
      </c>
      <c r="N155" s="199" t="s">
        <v>46</v>
      </c>
      <c r="O155" s="71"/>
      <c r="P155" s="200">
        <f t="shared" si="21"/>
        <v>0</v>
      </c>
      <c r="Q155" s="200">
        <v>0</v>
      </c>
      <c r="R155" s="200">
        <f t="shared" si="22"/>
        <v>0</v>
      </c>
      <c r="S155" s="200">
        <v>0</v>
      </c>
      <c r="T155" s="201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231</v>
      </c>
      <c r="AT155" s="202" t="s">
        <v>166</v>
      </c>
      <c r="AU155" s="202" t="s">
        <v>90</v>
      </c>
      <c r="AY155" s="17" t="s">
        <v>163</v>
      </c>
      <c r="BE155" s="203">
        <f t="shared" si="24"/>
        <v>0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17" t="s">
        <v>88</v>
      </c>
      <c r="BK155" s="203">
        <f t="shared" si="29"/>
        <v>0</v>
      </c>
      <c r="BL155" s="17" t="s">
        <v>231</v>
      </c>
      <c r="BM155" s="202" t="s">
        <v>902</v>
      </c>
    </row>
    <row r="156" spans="1:65" s="2" customFormat="1" ht="16.5" customHeight="1">
      <c r="A156" s="34"/>
      <c r="B156" s="35"/>
      <c r="C156" s="191" t="s">
        <v>360</v>
      </c>
      <c r="D156" s="191" t="s">
        <v>166</v>
      </c>
      <c r="E156" s="192" t="s">
        <v>903</v>
      </c>
      <c r="F156" s="193" t="s">
        <v>904</v>
      </c>
      <c r="G156" s="194" t="s">
        <v>230</v>
      </c>
      <c r="H156" s="195">
        <v>1</v>
      </c>
      <c r="I156" s="196"/>
      <c r="J156" s="197">
        <f t="shared" si="20"/>
        <v>0</v>
      </c>
      <c r="K156" s="193" t="s">
        <v>1</v>
      </c>
      <c r="L156" s="39"/>
      <c r="M156" s="198" t="s">
        <v>1</v>
      </c>
      <c r="N156" s="199" t="s">
        <v>46</v>
      </c>
      <c r="O156" s="71"/>
      <c r="P156" s="200">
        <f t="shared" si="21"/>
        <v>0</v>
      </c>
      <c r="Q156" s="200">
        <v>0</v>
      </c>
      <c r="R156" s="200">
        <f t="shared" si="22"/>
        <v>0</v>
      </c>
      <c r="S156" s="200">
        <v>0</v>
      </c>
      <c r="T156" s="201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231</v>
      </c>
      <c r="AT156" s="202" t="s">
        <v>166</v>
      </c>
      <c r="AU156" s="202" t="s">
        <v>90</v>
      </c>
      <c r="AY156" s="17" t="s">
        <v>163</v>
      </c>
      <c r="BE156" s="203">
        <f t="shared" si="24"/>
        <v>0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17" t="s">
        <v>88</v>
      </c>
      <c r="BK156" s="203">
        <f t="shared" si="29"/>
        <v>0</v>
      </c>
      <c r="BL156" s="17" t="s">
        <v>231</v>
      </c>
      <c r="BM156" s="202" t="s">
        <v>905</v>
      </c>
    </row>
    <row r="157" spans="1:65" s="2" customFormat="1" ht="21.75" customHeight="1">
      <c r="A157" s="34"/>
      <c r="B157" s="35"/>
      <c r="C157" s="191" t="s">
        <v>364</v>
      </c>
      <c r="D157" s="191" t="s">
        <v>166</v>
      </c>
      <c r="E157" s="192" t="s">
        <v>906</v>
      </c>
      <c r="F157" s="193" t="s">
        <v>907</v>
      </c>
      <c r="G157" s="194" t="s">
        <v>600</v>
      </c>
      <c r="H157" s="195">
        <v>8</v>
      </c>
      <c r="I157" s="196"/>
      <c r="J157" s="197">
        <f t="shared" si="20"/>
        <v>0</v>
      </c>
      <c r="K157" s="193" t="s">
        <v>1</v>
      </c>
      <c r="L157" s="39"/>
      <c r="M157" s="198" t="s">
        <v>1</v>
      </c>
      <c r="N157" s="199" t="s">
        <v>46</v>
      </c>
      <c r="O157" s="71"/>
      <c r="P157" s="200">
        <f t="shared" si="21"/>
        <v>0</v>
      </c>
      <c r="Q157" s="200">
        <v>0</v>
      </c>
      <c r="R157" s="200">
        <f t="shared" si="22"/>
        <v>0</v>
      </c>
      <c r="S157" s="200">
        <v>0</v>
      </c>
      <c r="T157" s="201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231</v>
      </c>
      <c r="AT157" s="202" t="s">
        <v>166</v>
      </c>
      <c r="AU157" s="202" t="s">
        <v>90</v>
      </c>
      <c r="AY157" s="17" t="s">
        <v>163</v>
      </c>
      <c r="BE157" s="203">
        <f t="shared" si="24"/>
        <v>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17" t="s">
        <v>88</v>
      </c>
      <c r="BK157" s="203">
        <f t="shared" si="29"/>
        <v>0</v>
      </c>
      <c r="BL157" s="17" t="s">
        <v>231</v>
      </c>
      <c r="BM157" s="202" t="s">
        <v>908</v>
      </c>
    </row>
    <row r="158" spans="1:65" s="2" customFormat="1" ht="21.75" customHeight="1">
      <c r="A158" s="34"/>
      <c r="B158" s="35"/>
      <c r="C158" s="191" t="s">
        <v>370</v>
      </c>
      <c r="D158" s="191" t="s">
        <v>166</v>
      </c>
      <c r="E158" s="192" t="s">
        <v>909</v>
      </c>
      <c r="F158" s="193" t="s">
        <v>910</v>
      </c>
      <c r="G158" s="194" t="s">
        <v>230</v>
      </c>
      <c r="H158" s="195">
        <v>1</v>
      </c>
      <c r="I158" s="196"/>
      <c r="J158" s="197">
        <f t="shared" si="20"/>
        <v>0</v>
      </c>
      <c r="K158" s="193" t="s">
        <v>1</v>
      </c>
      <c r="L158" s="39"/>
      <c r="M158" s="198" t="s">
        <v>1</v>
      </c>
      <c r="N158" s="199" t="s">
        <v>46</v>
      </c>
      <c r="O158" s="71"/>
      <c r="P158" s="200">
        <f t="shared" si="21"/>
        <v>0</v>
      </c>
      <c r="Q158" s="200">
        <v>0</v>
      </c>
      <c r="R158" s="200">
        <f t="shared" si="22"/>
        <v>0</v>
      </c>
      <c r="S158" s="200">
        <v>0</v>
      </c>
      <c r="T158" s="201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231</v>
      </c>
      <c r="AT158" s="202" t="s">
        <v>166</v>
      </c>
      <c r="AU158" s="202" t="s">
        <v>90</v>
      </c>
      <c r="AY158" s="17" t="s">
        <v>163</v>
      </c>
      <c r="BE158" s="203">
        <f t="shared" si="24"/>
        <v>0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17" t="s">
        <v>88</v>
      </c>
      <c r="BK158" s="203">
        <f t="shared" si="29"/>
        <v>0</v>
      </c>
      <c r="BL158" s="17" t="s">
        <v>231</v>
      </c>
      <c r="BM158" s="202" t="s">
        <v>911</v>
      </c>
    </row>
    <row r="159" spans="1:65" s="2" customFormat="1" ht="16.5" customHeight="1">
      <c r="A159" s="34"/>
      <c r="B159" s="35"/>
      <c r="C159" s="191" t="s">
        <v>374</v>
      </c>
      <c r="D159" s="191" t="s">
        <v>166</v>
      </c>
      <c r="E159" s="192" t="s">
        <v>912</v>
      </c>
      <c r="F159" s="193" t="s">
        <v>913</v>
      </c>
      <c r="G159" s="194" t="s">
        <v>230</v>
      </c>
      <c r="H159" s="195">
        <v>1</v>
      </c>
      <c r="I159" s="196"/>
      <c r="J159" s="197">
        <f t="shared" si="20"/>
        <v>0</v>
      </c>
      <c r="K159" s="193" t="s">
        <v>1</v>
      </c>
      <c r="L159" s="39"/>
      <c r="M159" s="237" t="s">
        <v>1</v>
      </c>
      <c r="N159" s="238" t="s">
        <v>46</v>
      </c>
      <c r="O159" s="239"/>
      <c r="P159" s="240">
        <f t="shared" si="21"/>
        <v>0</v>
      </c>
      <c r="Q159" s="240">
        <v>0</v>
      </c>
      <c r="R159" s="240">
        <f t="shared" si="22"/>
        <v>0</v>
      </c>
      <c r="S159" s="240">
        <v>0</v>
      </c>
      <c r="T159" s="241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231</v>
      </c>
      <c r="AT159" s="202" t="s">
        <v>166</v>
      </c>
      <c r="AU159" s="202" t="s">
        <v>90</v>
      </c>
      <c r="AY159" s="17" t="s">
        <v>163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17" t="s">
        <v>88</v>
      </c>
      <c r="BK159" s="203">
        <f t="shared" si="29"/>
        <v>0</v>
      </c>
      <c r="BL159" s="17" t="s">
        <v>231</v>
      </c>
      <c r="BM159" s="202" t="s">
        <v>914</v>
      </c>
    </row>
    <row r="160" spans="1:31" s="2" customFormat="1" ht="6.95" customHeight="1">
      <c r="A160" s="34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39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sheetProtection algorithmName="SHA-512" hashValue="rn2fy9iu2/weft5nqMIB3gdLR9m6gmkg/LR75DwmQyndMaBNvQMMcX0rneY2XWOfxMPc9tY202Ej/pSwS54KMg==" saltValue="PmmFCdfP0HGg9SfYReFZ9+vhXoASuK/FYAGKLGegQKzHd6A3hzzM7NK67xf1AdIUH8yNhOm7JckFNSiW/q/f2w==" spinCount="100000" sheet="1" objects="1" scenarios="1" formatColumns="0" formatRows="0" autoFilter="0"/>
  <autoFilter ref="C124:K15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9" t="str">
        <f>'Rekapitulace stavby'!K6</f>
        <v>Rekonstrukce střech nad vstupní halou a studovnou</v>
      </c>
      <c r="F7" s="320"/>
      <c r="G7" s="320"/>
      <c r="H7" s="320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9" t="s">
        <v>818</v>
      </c>
      <c r="F9" s="321"/>
      <c r="G9" s="321"/>
      <c r="H9" s="32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135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915</v>
      </c>
      <c r="F11" s="321"/>
      <c r="G11" s="321"/>
      <c r="H11" s="32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44930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">
        <v>25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28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29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3" t="str">
        <f>'Rekapitulace stavby'!E14</f>
        <v>Vyplň údaj</v>
      </c>
      <c r="F20" s="324"/>
      <c r="G20" s="324"/>
      <c r="H20" s="324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31</v>
      </c>
      <c r="E22" s="34"/>
      <c r="F22" s="34"/>
      <c r="G22" s="34"/>
      <c r="H22" s="34"/>
      <c r="I22" s="119" t="s">
        <v>24</v>
      </c>
      <c r="J22" s="110" t="s">
        <v>32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33</v>
      </c>
      <c r="F23" s="34"/>
      <c r="G23" s="34"/>
      <c r="H23" s="34"/>
      <c r="I23" s="119" t="s">
        <v>27</v>
      </c>
      <c r="J23" s="110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36</v>
      </c>
      <c r="E25" s="34"/>
      <c r="F25" s="34"/>
      <c r="G25" s="34"/>
      <c r="H25" s="34"/>
      <c r="I25" s="119" t="s">
        <v>24</v>
      </c>
      <c r="J25" s="110" t="s">
        <v>37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27</v>
      </c>
      <c r="J26" s="110" t="s">
        <v>39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40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25" t="s">
        <v>1</v>
      </c>
      <c r="F29" s="325"/>
      <c r="G29" s="325"/>
      <c r="H29" s="32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ROUND((SUM(BE125:BE142)),2)</f>
        <v>0</v>
      </c>
      <c r="G35" s="34"/>
      <c r="H35" s="34"/>
      <c r="I35" s="130">
        <v>0.21</v>
      </c>
      <c r="J35" s="129">
        <f>ROUND(((SUM(BE125:BE142))*I35),2)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ROUND((SUM(BF125:BF142)),2)</f>
        <v>0</v>
      </c>
      <c r="G36" s="34"/>
      <c r="H36" s="34"/>
      <c r="I36" s="130">
        <v>0.15</v>
      </c>
      <c r="J36" s="129">
        <f>ROUND(((SUM(BF125:BF142))*I36),2)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ROUND((SUM(BG125:BG142)),2)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ROUND((SUM(BH125:BH142)),2)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ROUND((SUM(BI125:BI142)),2)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6" t="str">
        <f>E7</f>
        <v>Rekonstrukce střech nad vstupní halou a studovnou</v>
      </c>
      <c r="F85" s="327"/>
      <c r="G85" s="327"/>
      <c r="H85" s="32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6" t="s">
        <v>818</v>
      </c>
      <c r="F87" s="328"/>
      <c r="G87" s="328"/>
      <c r="H87" s="32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135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9" t="str">
        <f>E11</f>
        <v>03.2 - ER</v>
      </c>
      <c r="F89" s="328"/>
      <c r="G89" s="328"/>
      <c r="H89" s="32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Hněvotínksá, Olomouc</v>
      </c>
      <c r="G91" s="36"/>
      <c r="H91" s="36"/>
      <c r="I91" s="29" t="s">
        <v>22</v>
      </c>
      <c r="J91" s="66">
        <f>IF(J14="","",J14)</f>
        <v>44930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Univerzita Palackého v Olomouci</v>
      </c>
      <c r="G93" s="36"/>
      <c r="H93" s="36"/>
      <c r="I93" s="29" t="s">
        <v>31</v>
      </c>
      <c r="J93" s="32" t="str">
        <f>E23</f>
        <v>Hexaplan International spol. s r.o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29</v>
      </c>
      <c r="D94" s="36"/>
      <c r="E94" s="36"/>
      <c r="F94" s="27" t="str">
        <f>IF(E20="","",E20)</f>
        <v>Vyplň údaj</v>
      </c>
      <c r="G94" s="36"/>
      <c r="H94" s="36"/>
      <c r="I94" s="29" t="s">
        <v>36</v>
      </c>
      <c r="J94" s="32" t="str">
        <f>E26</f>
        <v>STAGA stavební agentura s.r.o.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138</v>
      </c>
      <c r="D96" s="150"/>
      <c r="E96" s="150"/>
      <c r="F96" s="150"/>
      <c r="G96" s="150"/>
      <c r="H96" s="150"/>
      <c r="I96" s="150"/>
      <c r="J96" s="151" t="s">
        <v>139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140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53"/>
      <c r="C99" s="154"/>
      <c r="D99" s="155" t="s">
        <v>147</v>
      </c>
      <c r="E99" s="156"/>
      <c r="F99" s="156"/>
      <c r="G99" s="156"/>
      <c r="H99" s="156"/>
      <c r="I99" s="156"/>
      <c r="J99" s="157">
        <f>J126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820</v>
      </c>
      <c r="E100" s="161"/>
      <c r="F100" s="161"/>
      <c r="G100" s="161"/>
      <c r="H100" s="161"/>
      <c r="I100" s="161"/>
      <c r="J100" s="162">
        <f>J127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821</v>
      </c>
      <c r="E101" s="161"/>
      <c r="F101" s="161"/>
      <c r="G101" s="161"/>
      <c r="H101" s="161"/>
      <c r="I101" s="161"/>
      <c r="J101" s="162">
        <f>J132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916</v>
      </c>
      <c r="E102" s="161"/>
      <c r="F102" s="161"/>
      <c r="G102" s="161"/>
      <c r="H102" s="161"/>
      <c r="I102" s="161"/>
      <c r="J102" s="162">
        <f>J134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823</v>
      </c>
      <c r="E103" s="161"/>
      <c r="F103" s="161"/>
      <c r="G103" s="161"/>
      <c r="H103" s="161"/>
      <c r="I103" s="161"/>
      <c r="J103" s="162">
        <f>J137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148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26" t="str">
        <f>E7</f>
        <v>Rekonstrukce střech nad vstupní halou a studovnou</v>
      </c>
      <c r="F113" s="327"/>
      <c r="G113" s="327"/>
      <c r="H113" s="32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6" t="s">
        <v>818</v>
      </c>
      <c r="F115" s="328"/>
      <c r="G115" s="328"/>
      <c r="H115" s="328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135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9" t="str">
        <f>E11</f>
        <v>03.2 - ER</v>
      </c>
      <c r="F117" s="328"/>
      <c r="G117" s="328"/>
      <c r="H117" s="32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Hněvotínksá, Olomouc</v>
      </c>
      <c r="G119" s="36"/>
      <c r="H119" s="36"/>
      <c r="I119" s="29" t="s">
        <v>22</v>
      </c>
      <c r="J119" s="66">
        <f>IF(J14="","",J14)</f>
        <v>44930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E17</f>
        <v>Univerzita Palackého v Olomouci</v>
      </c>
      <c r="G121" s="36"/>
      <c r="H121" s="36"/>
      <c r="I121" s="29" t="s">
        <v>31</v>
      </c>
      <c r="J121" s="32" t="str">
        <f>E23</f>
        <v>Hexaplan International spol. s r.o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29</v>
      </c>
      <c r="D122" s="36"/>
      <c r="E122" s="36"/>
      <c r="F122" s="27" t="str">
        <f>IF(E20="","",E20)</f>
        <v>Vyplň údaj</v>
      </c>
      <c r="G122" s="36"/>
      <c r="H122" s="36"/>
      <c r="I122" s="29" t="s">
        <v>36</v>
      </c>
      <c r="J122" s="32" t="str">
        <f>E26</f>
        <v>STAGA stavební agentura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149</v>
      </c>
      <c r="D124" s="167" t="s">
        <v>66</v>
      </c>
      <c r="E124" s="167" t="s">
        <v>62</v>
      </c>
      <c r="F124" s="167" t="s">
        <v>63</v>
      </c>
      <c r="G124" s="167" t="s">
        <v>150</v>
      </c>
      <c r="H124" s="167" t="s">
        <v>151</v>
      </c>
      <c r="I124" s="167" t="s">
        <v>152</v>
      </c>
      <c r="J124" s="167" t="s">
        <v>139</v>
      </c>
      <c r="K124" s="168" t="s">
        <v>153</v>
      </c>
      <c r="L124" s="169"/>
      <c r="M124" s="75" t="s">
        <v>1</v>
      </c>
      <c r="N124" s="76" t="s">
        <v>45</v>
      </c>
      <c r="O124" s="76" t="s">
        <v>154</v>
      </c>
      <c r="P124" s="76" t="s">
        <v>155</v>
      </c>
      <c r="Q124" s="76" t="s">
        <v>156</v>
      </c>
      <c r="R124" s="76" t="s">
        <v>157</v>
      </c>
      <c r="S124" s="76" t="s">
        <v>158</v>
      </c>
      <c r="T124" s="77" t="s">
        <v>159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160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0</v>
      </c>
      <c r="S125" s="79"/>
      <c r="T125" s="17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80</v>
      </c>
      <c r="AU125" s="17" t="s">
        <v>141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80</v>
      </c>
      <c r="E126" s="178" t="s">
        <v>225</v>
      </c>
      <c r="F126" s="178" t="s">
        <v>226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P127+P132+P134+P137</f>
        <v>0</v>
      </c>
      <c r="Q126" s="183"/>
      <c r="R126" s="184">
        <f>R127+R132+R134+R137</f>
        <v>0</v>
      </c>
      <c r="S126" s="183"/>
      <c r="T126" s="185">
        <f>T127+T132+T134+T137</f>
        <v>0</v>
      </c>
      <c r="AR126" s="186" t="s">
        <v>171</v>
      </c>
      <c r="AT126" s="187" t="s">
        <v>80</v>
      </c>
      <c r="AU126" s="187" t="s">
        <v>81</v>
      </c>
      <c r="AY126" s="186" t="s">
        <v>163</v>
      </c>
      <c r="BK126" s="188">
        <f>BK127+BK132+BK134+BK137</f>
        <v>0</v>
      </c>
    </row>
    <row r="127" spans="2:63" s="12" customFormat="1" ht="22.9" customHeight="1">
      <c r="B127" s="175"/>
      <c r="C127" s="176"/>
      <c r="D127" s="177" t="s">
        <v>80</v>
      </c>
      <c r="E127" s="189" t="s">
        <v>581</v>
      </c>
      <c r="F127" s="189" t="s">
        <v>824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SUM(P128:P131)</f>
        <v>0</v>
      </c>
      <c r="Q127" s="183"/>
      <c r="R127" s="184">
        <f>SUM(R128:R131)</f>
        <v>0</v>
      </c>
      <c r="S127" s="183"/>
      <c r="T127" s="185">
        <f>SUM(T128:T131)</f>
        <v>0</v>
      </c>
      <c r="AR127" s="186" t="s">
        <v>171</v>
      </c>
      <c r="AT127" s="187" t="s">
        <v>80</v>
      </c>
      <c r="AU127" s="187" t="s">
        <v>88</v>
      </c>
      <c r="AY127" s="186" t="s">
        <v>163</v>
      </c>
      <c r="BK127" s="188">
        <f>SUM(BK128:BK131)</f>
        <v>0</v>
      </c>
    </row>
    <row r="128" spans="1:65" s="2" customFormat="1" ht="24.2" customHeight="1">
      <c r="A128" s="34"/>
      <c r="B128" s="35"/>
      <c r="C128" s="191" t="s">
        <v>88</v>
      </c>
      <c r="D128" s="191" t="s">
        <v>166</v>
      </c>
      <c r="E128" s="192" t="s">
        <v>831</v>
      </c>
      <c r="F128" s="193" t="s">
        <v>832</v>
      </c>
      <c r="G128" s="194" t="s">
        <v>585</v>
      </c>
      <c r="H128" s="195">
        <v>300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46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231</v>
      </c>
      <c r="AT128" s="202" t="s">
        <v>166</v>
      </c>
      <c r="AU128" s="202" t="s">
        <v>90</v>
      </c>
      <c r="AY128" s="17" t="s">
        <v>163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88</v>
      </c>
      <c r="BK128" s="203">
        <f>ROUND(I128*H128,2)</f>
        <v>0</v>
      </c>
      <c r="BL128" s="17" t="s">
        <v>231</v>
      </c>
      <c r="BM128" s="202" t="s">
        <v>917</v>
      </c>
    </row>
    <row r="129" spans="1:65" s="2" customFormat="1" ht="16.5" customHeight="1">
      <c r="A129" s="34"/>
      <c r="B129" s="35"/>
      <c r="C129" s="191" t="s">
        <v>90</v>
      </c>
      <c r="D129" s="191" t="s">
        <v>166</v>
      </c>
      <c r="E129" s="192" t="s">
        <v>837</v>
      </c>
      <c r="F129" s="193" t="s">
        <v>838</v>
      </c>
      <c r="G129" s="194" t="s">
        <v>585</v>
      </c>
      <c r="H129" s="195">
        <v>2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231</v>
      </c>
      <c r="AT129" s="202" t="s">
        <v>166</v>
      </c>
      <c r="AU129" s="202" t="s">
        <v>90</v>
      </c>
      <c r="AY129" s="17" t="s">
        <v>163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231</v>
      </c>
      <c r="BM129" s="202" t="s">
        <v>918</v>
      </c>
    </row>
    <row r="130" spans="1:65" s="2" customFormat="1" ht="24.2" customHeight="1">
      <c r="A130" s="34"/>
      <c r="B130" s="35"/>
      <c r="C130" s="191" t="s">
        <v>176</v>
      </c>
      <c r="D130" s="191" t="s">
        <v>166</v>
      </c>
      <c r="E130" s="192" t="s">
        <v>840</v>
      </c>
      <c r="F130" s="193" t="s">
        <v>841</v>
      </c>
      <c r="G130" s="194" t="s">
        <v>230</v>
      </c>
      <c r="H130" s="195">
        <v>1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46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231</v>
      </c>
      <c r="AT130" s="202" t="s">
        <v>166</v>
      </c>
      <c r="AU130" s="202" t="s">
        <v>90</v>
      </c>
      <c r="AY130" s="17" t="s">
        <v>163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88</v>
      </c>
      <c r="BK130" s="203">
        <f>ROUND(I130*H130,2)</f>
        <v>0</v>
      </c>
      <c r="BL130" s="17" t="s">
        <v>231</v>
      </c>
      <c r="BM130" s="202" t="s">
        <v>919</v>
      </c>
    </row>
    <row r="131" spans="1:65" s="2" customFormat="1" ht="16.5" customHeight="1">
      <c r="A131" s="34"/>
      <c r="B131" s="35"/>
      <c r="C131" s="191" t="s">
        <v>171</v>
      </c>
      <c r="D131" s="191" t="s">
        <v>166</v>
      </c>
      <c r="E131" s="192" t="s">
        <v>920</v>
      </c>
      <c r="F131" s="193" t="s">
        <v>921</v>
      </c>
      <c r="G131" s="194" t="s">
        <v>230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231</v>
      </c>
      <c r="AT131" s="202" t="s">
        <v>166</v>
      </c>
      <c r="AU131" s="202" t="s">
        <v>90</v>
      </c>
      <c r="AY131" s="17" t="s">
        <v>163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231</v>
      </c>
      <c r="BM131" s="202" t="s">
        <v>922</v>
      </c>
    </row>
    <row r="132" spans="2:63" s="12" customFormat="1" ht="22.9" customHeight="1">
      <c r="B132" s="175"/>
      <c r="C132" s="176"/>
      <c r="D132" s="177" t="s">
        <v>80</v>
      </c>
      <c r="E132" s="189" t="s">
        <v>596</v>
      </c>
      <c r="F132" s="189" t="s">
        <v>846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P133</f>
        <v>0</v>
      </c>
      <c r="Q132" s="183"/>
      <c r="R132" s="184">
        <f>R133</f>
        <v>0</v>
      </c>
      <c r="S132" s="183"/>
      <c r="T132" s="185">
        <f>T133</f>
        <v>0</v>
      </c>
      <c r="AR132" s="186" t="s">
        <v>171</v>
      </c>
      <c r="AT132" s="187" t="s">
        <v>80</v>
      </c>
      <c r="AU132" s="187" t="s">
        <v>88</v>
      </c>
      <c r="AY132" s="186" t="s">
        <v>163</v>
      </c>
      <c r="BK132" s="188">
        <f>BK133</f>
        <v>0</v>
      </c>
    </row>
    <row r="133" spans="1:65" s="2" customFormat="1" ht="37.9" customHeight="1">
      <c r="A133" s="34"/>
      <c r="B133" s="35"/>
      <c r="C133" s="191" t="s">
        <v>183</v>
      </c>
      <c r="D133" s="191" t="s">
        <v>166</v>
      </c>
      <c r="E133" s="192" t="s">
        <v>923</v>
      </c>
      <c r="F133" s="193" t="s">
        <v>924</v>
      </c>
      <c r="G133" s="194" t="s">
        <v>400</v>
      </c>
      <c r="H133" s="195">
        <v>100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231</v>
      </c>
      <c r="AT133" s="202" t="s">
        <v>166</v>
      </c>
      <c r="AU133" s="202" t="s">
        <v>90</v>
      </c>
      <c r="AY133" s="17" t="s">
        <v>163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231</v>
      </c>
      <c r="BM133" s="202" t="s">
        <v>925</v>
      </c>
    </row>
    <row r="134" spans="2:63" s="12" customFormat="1" ht="22.9" customHeight="1">
      <c r="B134" s="175"/>
      <c r="C134" s="176"/>
      <c r="D134" s="177" t="s">
        <v>80</v>
      </c>
      <c r="E134" s="189" t="s">
        <v>602</v>
      </c>
      <c r="F134" s="189" t="s">
        <v>926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SUM(P135:P136)</f>
        <v>0</v>
      </c>
      <c r="Q134" s="183"/>
      <c r="R134" s="184">
        <f>SUM(R135:R136)</f>
        <v>0</v>
      </c>
      <c r="S134" s="183"/>
      <c r="T134" s="185">
        <f>SUM(T135:T136)</f>
        <v>0</v>
      </c>
      <c r="AR134" s="186" t="s">
        <v>171</v>
      </c>
      <c r="AT134" s="187" t="s">
        <v>80</v>
      </c>
      <c r="AU134" s="187" t="s">
        <v>88</v>
      </c>
      <c r="AY134" s="186" t="s">
        <v>163</v>
      </c>
      <c r="BK134" s="188">
        <f>SUM(BK135:BK136)</f>
        <v>0</v>
      </c>
    </row>
    <row r="135" spans="1:65" s="2" customFormat="1" ht="24.2" customHeight="1">
      <c r="A135" s="34"/>
      <c r="B135" s="35"/>
      <c r="C135" s="191" t="s">
        <v>187</v>
      </c>
      <c r="D135" s="191" t="s">
        <v>166</v>
      </c>
      <c r="E135" s="192" t="s">
        <v>927</v>
      </c>
      <c r="F135" s="193" t="s">
        <v>876</v>
      </c>
      <c r="G135" s="194" t="s">
        <v>230</v>
      </c>
      <c r="H135" s="195">
        <v>1</v>
      </c>
      <c r="I135" s="196"/>
      <c r="J135" s="197">
        <f>ROUND(I135*H135,2)</f>
        <v>0</v>
      </c>
      <c r="K135" s="193" t="s">
        <v>1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231</v>
      </c>
      <c r="AT135" s="202" t="s">
        <v>166</v>
      </c>
      <c r="AU135" s="202" t="s">
        <v>90</v>
      </c>
      <c r="AY135" s="17" t="s">
        <v>163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231</v>
      </c>
      <c r="BM135" s="202" t="s">
        <v>928</v>
      </c>
    </row>
    <row r="136" spans="1:65" s="2" customFormat="1" ht="21.75" customHeight="1">
      <c r="A136" s="34"/>
      <c r="B136" s="35"/>
      <c r="C136" s="191" t="s">
        <v>193</v>
      </c>
      <c r="D136" s="191" t="s">
        <v>166</v>
      </c>
      <c r="E136" s="192" t="s">
        <v>878</v>
      </c>
      <c r="F136" s="193" t="s">
        <v>879</v>
      </c>
      <c r="G136" s="194" t="s">
        <v>230</v>
      </c>
      <c r="H136" s="195">
        <v>1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231</v>
      </c>
      <c r="AT136" s="202" t="s">
        <v>166</v>
      </c>
      <c r="AU136" s="202" t="s">
        <v>90</v>
      </c>
      <c r="AY136" s="17" t="s">
        <v>163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231</v>
      </c>
      <c r="BM136" s="202" t="s">
        <v>929</v>
      </c>
    </row>
    <row r="137" spans="2:63" s="12" customFormat="1" ht="22.9" customHeight="1">
      <c r="B137" s="175"/>
      <c r="C137" s="176"/>
      <c r="D137" s="177" t="s">
        <v>80</v>
      </c>
      <c r="E137" s="189" t="s">
        <v>607</v>
      </c>
      <c r="F137" s="189" t="s">
        <v>881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171</v>
      </c>
      <c r="AT137" s="187" t="s">
        <v>80</v>
      </c>
      <c r="AU137" s="187" t="s">
        <v>88</v>
      </c>
      <c r="AY137" s="186" t="s">
        <v>163</v>
      </c>
      <c r="BK137" s="188">
        <f>SUM(BK138:BK142)</f>
        <v>0</v>
      </c>
    </row>
    <row r="138" spans="1:65" s="2" customFormat="1" ht="16.5" customHeight="1">
      <c r="A138" s="34"/>
      <c r="B138" s="35"/>
      <c r="C138" s="191" t="s">
        <v>201</v>
      </c>
      <c r="D138" s="191" t="s">
        <v>166</v>
      </c>
      <c r="E138" s="192" t="s">
        <v>930</v>
      </c>
      <c r="F138" s="193" t="s">
        <v>889</v>
      </c>
      <c r="G138" s="194" t="s">
        <v>931</v>
      </c>
      <c r="H138" s="195">
        <v>8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231</v>
      </c>
      <c r="AT138" s="202" t="s">
        <v>166</v>
      </c>
      <c r="AU138" s="202" t="s">
        <v>90</v>
      </c>
      <c r="AY138" s="17" t="s">
        <v>163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231</v>
      </c>
      <c r="BM138" s="202" t="s">
        <v>932</v>
      </c>
    </row>
    <row r="139" spans="1:65" s="2" customFormat="1" ht="16.5" customHeight="1">
      <c r="A139" s="34"/>
      <c r="B139" s="35"/>
      <c r="C139" s="191" t="s">
        <v>212</v>
      </c>
      <c r="D139" s="191" t="s">
        <v>166</v>
      </c>
      <c r="E139" s="192" t="s">
        <v>933</v>
      </c>
      <c r="F139" s="193" t="s">
        <v>934</v>
      </c>
      <c r="G139" s="194" t="s">
        <v>935</v>
      </c>
      <c r="H139" s="195">
        <v>1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46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231</v>
      </c>
      <c r="AT139" s="202" t="s">
        <v>166</v>
      </c>
      <c r="AU139" s="202" t="s">
        <v>90</v>
      </c>
      <c r="AY139" s="17" t="s">
        <v>163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88</v>
      </c>
      <c r="BK139" s="203">
        <f>ROUND(I139*H139,2)</f>
        <v>0</v>
      </c>
      <c r="BL139" s="17" t="s">
        <v>231</v>
      </c>
      <c r="BM139" s="202" t="s">
        <v>936</v>
      </c>
    </row>
    <row r="140" spans="1:65" s="2" customFormat="1" ht="16.5" customHeight="1">
      <c r="A140" s="34"/>
      <c r="B140" s="35"/>
      <c r="C140" s="191" t="s">
        <v>218</v>
      </c>
      <c r="D140" s="191" t="s">
        <v>166</v>
      </c>
      <c r="E140" s="192" t="s">
        <v>894</v>
      </c>
      <c r="F140" s="193" t="s">
        <v>895</v>
      </c>
      <c r="G140" s="194" t="s">
        <v>600</v>
      </c>
      <c r="H140" s="195">
        <v>8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231</v>
      </c>
      <c r="AT140" s="202" t="s">
        <v>166</v>
      </c>
      <c r="AU140" s="202" t="s">
        <v>90</v>
      </c>
      <c r="AY140" s="17" t="s">
        <v>163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88</v>
      </c>
      <c r="BK140" s="203">
        <f>ROUND(I140*H140,2)</f>
        <v>0</v>
      </c>
      <c r="BL140" s="17" t="s">
        <v>231</v>
      </c>
      <c r="BM140" s="202" t="s">
        <v>937</v>
      </c>
    </row>
    <row r="141" spans="1:65" s="2" customFormat="1" ht="21.75" customHeight="1">
      <c r="A141" s="34"/>
      <c r="B141" s="35"/>
      <c r="C141" s="191" t="s">
        <v>227</v>
      </c>
      <c r="D141" s="191" t="s">
        <v>166</v>
      </c>
      <c r="E141" s="192" t="s">
        <v>906</v>
      </c>
      <c r="F141" s="193" t="s">
        <v>907</v>
      </c>
      <c r="G141" s="194" t="s">
        <v>600</v>
      </c>
      <c r="H141" s="195">
        <v>8</v>
      </c>
      <c r="I141" s="196"/>
      <c r="J141" s="197">
        <f>ROUND(I141*H141,2)</f>
        <v>0</v>
      </c>
      <c r="K141" s="193" t="s">
        <v>1</v>
      </c>
      <c r="L141" s="39"/>
      <c r="M141" s="198" t="s">
        <v>1</v>
      </c>
      <c r="N141" s="199" t="s">
        <v>46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231</v>
      </c>
      <c r="AT141" s="202" t="s">
        <v>166</v>
      </c>
      <c r="AU141" s="202" t="s">
        <v>90</v>
      </c>
      <c r="AY141" s="17" t="s">
        <v>163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88</v>
      </c>
      <c r="BK141" s="203">
        <f>ROUND(I141*H141,2)</f>
        <v>0</v>
      </c>
      <c r="BL141" s="17" t="s">
        <v>231</v>
      </c>
      <c r="BM141" s="202" t="s">
        <v>938</v>
      </c>
    </row>
    <row r="142" spans="1:65" s="2" customFormat="1" ht="16.5" customHeight="1">
      <c r="A142" s="34"/>
      <c r="B142" s="35"/>
      <c r="C142" s="191" t="s">
        <v>296</v>
      </c>
      <c r="D142" s="191" t="s">
        <v>166</v>
      </c>
      <c r="E142" s="192" t="s">
        <v>939</v>
      </c>
      <c r="F142" s="193" t="s">
        <v>913</v>
      </c>
      <c r="G142" s="194" t="s">
        <v>230</v>
      </c>
      <c r="H142" s="195">
        <v>1</v>
      </c>
      <c r="I142" s="196"/>
      <c r="J142" s="197">
        <f>ROUND(I142*H142,2)</f>
        <v>0</v>
      </c>
      <c r="K142" s="193" t="s">
        <v>1</v>
      </c>
      <c r="L142" s="39"/>
      <c r="M142" s="237" t="s">
        <v>1</v>
      </c>
      <c r="N142" s="238" t="s">
        <v>46</v>
      </c>
      <c r="O142" s="239"/>
      <c r="P142" s="240">
        <f>O142*H142</f>
        <v>0</v>
      </c>
      <c r="Q142" s="240">
        <v>0</v>
      </c>
      <c r="R142" s="240">
        <f>Q142*H142</f>
        <v>0</v>
      </c>
      <c r="S142" s="240">
        <v>0</v>
      </c>
      <c r="T142" s="24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231</v>
      </c>
      <c r="AT142" s="202" t="s">
        <v>166</v>
      </c>
      <c r="AU142" s="202" t="s">
        <v>90</v>
      </c>
      <c r="AY142" s="17" t="s">
        <v>163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88</v>
      </c>
      <c r="BK142" s="203">
        <f>ROUND(I142*H142,2)</f>
        <v>0</v>
      </c>
      <c r="BL142" s="17" t="s">
        <v>231</v>
      </c>
      <c r="BM142" s="202" t="s">
        <v>940</v>
      </c>
    </row>
    <row r="143" spans="1:31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Y1qv4OczPRnAJ6et4Ej9bPFfyoABrBkMY9dH+nIbaz9o+1MATj9NVInBMvGGLuZUZKoYjyStvjcSKp0w8ordZw==" saltValue="XvEjDkUl5cvAMgpd3Ge6kEF9b1o7NMGPj7QtiGUkRSPRhF1F6iXcHDjLiRdGWod5C83Qzx8401DS+Wh8oRZRMw==" spinCount="100000" sheet="1" objects="1" scenarios="1" formatColumns="0" formatRows="0" autoFilter="0"/>
  <autoFilter ref="C124:K14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Gren Vojtech</cp:lastModifiedBy>
  <dcterms:created xsi:type="dcterms:W3CDTF">2023-01-04T08:24:21Z</dcterms:created>
  <dcterms:modified xsi:type="dcterms:W3CDTF">2023-01-04T13:46:23Z</dcterms:modified>
  <cp:category/>
  <cp:version/>
  <cp:contentType/>
  <cp:contentStatus/>
</cp:coreProperties>
</file>