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5310001 - Výměna dveří b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'05310001 - Výměna dveří b...'!$C$137:$K$329</definedName>
    <definedName name="_xlnm.Print_Area" localSheetId="1">'05310001 - Výměna dveří b...'!$C$4:$J$76,'05310001 - Výměna dveří b...'!$C$82:$J$119,'05310001 - Výměna dveří b...'!$C$125:$K$329</definedName>
    <definedName name="_xlnm.Print_Titles" localSheetId="1">'05310001 - Výměna dveří b...'!$137:$137</definedName>
  </definedNames>
  <calcPr/>
</workbook>
</file>

<file path=xl/calcChain.xml><?xml version="1.0" encoding="utf-8"?>
<calcChain xmlns="http://schemas.openxmlformats.org/spreadsheetml/2006/main">
  <c i="2" r="J39"/>
  <c r="J38"/>
  <c i="1" r="AY95"/>
  <c i="2" r="J37"/>
  <c i="1" r="AX95"/>
  <c i="2"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T323"/>
  <c r="T322"/>
  <c r="R324"/>
  <c r="R323"/>
  <c r="R322"/>
  <c r="P324"/>
  <c r="P323"/>
  <c r="P322"/>
  <c r="BK324"/>
  <c r="BK323"/>
  <c r="J323"/>
  <c r="BK322"/>
  <c r="J322"/>
  <c r="J324"/>
  <c r="BE324"/>
  <c r="J108"/>
  <c r="J107"/>
  <c r="BI321"/>
  <c r="BH321"/>
  <c r="BG321"/>
  <c r="BF321"/>
  <c r="T321"/>
  <c r="R321"/>
  <c r="P321"/>
  <c r="BK321"/>
  <c r="J321"/>
  <c r="BE321"/>
  <c r="BI314"/>
  <c r="BH314"/>
  <c r="BG314"/>
  <c r="BF314"/>
  <c r="T314"/>
  <c r="T313"/>
  <c r="R314"/>
  <c r="R313"/>
  <c r="P314"/>
  <c r="P313"/>
  <c r="BK314"/>
  <c r="BK313"/>
  <c r="J313"/>
  <c r="J314"/>
  <c r="BE314"/>
  <c r="J106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0"/>
  <c r="BH300"/>
  <c r="BG300"/>
  <c r="BF300"/>
  <c r="T300"/>
  <c r="R300"/>
  <c r="P300"/>
  <c r="BK300"/>
  <c r="J300"/>
  <c r="BE300"/>
  <c r="BI295"/>
  <c r="BH295"/>
  <c r="BG295"/>
  <c r="BF295"/>
  <c r="T295"/>
  <c r="R295"/>
  <c r="P295"/>
  <c r="BK295"/>
  <c r="J295"/>
  <c r="BE295"/>
  <c r="BI292"/>
  <c r="BH292"/>
  <c r="BG292"/>
  <c r="BF292"/>
  <c r="T292"/>
  <c r="R292"/>
  <c r="P292"/>
  <c r="BK292"/>
  <c r="J292"/>
  <c r="BE292"/>
  <c r="BI287"/>
  <c r="BH287"/>
  <c r="BG287"/>
  <c r="BF287"/>
  <c r="T287"/>
  <c r="T286"/>
  <c r="R287"/>
  <c r="R286"/>
  <c r="P287"/>
  <c r="P286"/>
  <c r="BK287"/>
  <c r="BK286"/>
  <c r="J286"/>
  <c r="J287"/>
  <c r="BE287"/>
  <c r="J105"/>
  <c r="BI285"/>
  <c r="BH285"/>
  <c r="BG285"/>
  <c r="BF285"/>
  <c r="T285"/>
  <c r="R285"/>
  <c r="P285"/>
  <c r="BK285"/>
  <c r="J285"/>
  <c r="BE285"/>
  <c r="BI282"/>
  <c r="BH282"/>
  <c r="BG282"/>
  <c r="BF282"/>
  <c r="T282"/>
  <c r="R282"/>
  <c r="P282"/>
  <c r="BK282"/>
  <c r="J282"/>
  <c r="BE282"/>
  <c r="BI277"/>
  <c r="BH277"/>
  <c r="BG277"/>
  <c r="BF277"/>
  <c r="T277"/>
  <c r="R277"/>
  <c r="P277"/>
  <c r="BK277"/>
  <c r="J277"/>
  <c r="BE277"/>
  <c r="BI272"/>
  <c r="BH272"/>
  <c r="BG272"/>
  <c r="BF272"/>
  <c r="T272"/>
  <c r="R272"/>
  <c r="P272"/>
  <c r="BK272"/>
  <c r="J272"/>
  <c r="BE272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59"/>
  <c r="BH259"/>
  <c r="BG259"/>
  <c r="BF259"/>
  <c r="T259"/>
  <c r="T258"/>
  <c r="R259"/>
  <c r="R258"/>
  <c r="P259"/>
  <c r="P258"/>
  <c r="BK259"/>
  <c r="BK258"/>
  <c r="J258"/>
  <c r="J259"/>
  <c r="BE259"/>
  <c r="J104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0"/>
  <c r="BH250"/>
  <c r="BG250"/>
  <c r="BF250"/>
  <c r="T250"/>
  <c r="R250"/>
  <c r="P250"/>
  <c r="BK250"/>
  <c r="J250"/>
  <c r="BE250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37"/>
  <c r="BH237"/>
  <c r="BG237"/>
  <c r="BF237"/>
  <c r="T237"/>
  <c r="R237"/>
  <c r="P237"/>
  <c r="BK237"/>
  <c r="J237"/>
  <c r="BE237"/>
  <c r="BI232"/>
  <c r="BH232"/>
  <c r="BG232"/>
  <c r="BF232"/>
  <c r="T232"/>
  <c r="R232"/>
  <c r="P232"/>
  <c r="BK232"/>
  <c r="J232"/>
  <c r="BE232"/>
  <c r="BI229"/>
  <c r="BH229"/>
  <c r="BG229"/>
  <c r="BF229"/>
  <c r="T229"/>
  <c r="R229"/>
  <c r="P229"/>
  <c r="BK229"/>
  <c r="J229"/>
  <c r="BE229"/>
  <c r="BI226"/>
  <c r="BH226"/>
  <c r="BG226"/>
  <c r="BF226"/>
  <c r="T226"/>
  <c r="R226"/>
  <c r="P226"/>
  <c r="BK226"/>
  <c r="J226"/>
  <c r="BE226"/>
  <c r="BI222"/>
  <c r="BH222"/>
  <c r="BG222"/>
  <c r="BF222"/>
  <c r="T222"/>
  <c r="R222"/>
  <c r="P222"/>
  <c r="BK222"/>
  <c r="J222"/>
  <c r="BE222"/>
  <c r="BI217"/>
  <c r="BH217"/>
  <c r="BG217"/>
  <c r="BF217"/>
  <c r="T217"/>
  <c r="R217"/>
  <c r="P217"/>
  <c r="BK217"/>
  <c r="J217"/>
  <c r="BE217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6"/>
  <c r="BH196"/>
  <c r="BG196"/>
  <c r="BF196"/>
  <c r="T196"/>
  <c r="R196"/>
  <c r="P196"/>
  <c r="BK196"/>
  <c r="J196"/>
  <c r="BE196"/>
  <c r="BI192"/>
  <c r="BH192"/>
  <c r="BG192"/>
  <c r="BF192"/>
  <c r="T192"/>
  <c r="T191"/>
  <c r="T190"/>
  <c r="R192"/>
  <c r="R191"/>
  <c r="R190"/>
  <c r="P192"/>
  <c r="P191"/>
  <c r="P190"/>
  <c r="BK192"/>
  <c r="BK191"/>
  <c r="J191"/>
  <c r="BK190"/>
  <c r="J190"/>
  <c r="J192"/>
  <c r="BE192"/>
  <c r="J103"/>
  <c r="J102"/>
  <c r="BI189"/>
  <c r="BH189"/>
  <c r="BG189"/>
  <c r="BF189"/>
  <c r="T189"/>
  <c r="T188"/>
  <c r="R189"/>
  <c r="R188"/>
  <c r="P189"/>
  <c r="P188"/>
  <c r="BK189"/>
  <c r="BK188"/>
  <c r="J188"/>
  <c r="J189"/>
  <c r="BE189"/>
  <c r="J101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T182"/>
  <c r="R183"/>
  <c r="R182"/>
  <c r="P183"/>
  <c r="P182"/>
  <c r="BK183"/>
  <c r="BK182"/>
  <c r="J182"/>
  <c r="J183"/>
  <c r="BE183"/>
  <c r="J100"/>
  <c r="BI177"/>
  <c r="BH177"/>
  <c r="BG177"/>
  <c r="BF177"/>
  <c r="T177"/>
  <c r="R177"/>
  <c r="P177"/>
  <c r="BK177"/>
  <c r="J177"/>
  <c r="BE177"/>
  <c r="BI172"/>
  <c r="BH172"/>
  <c r="BG172"/>
  <c r="BF172"/>
  <c r="T172"/>
  <c r="R172"/>
  <c r="P172"/>
  <c r="BK172"/>
  <c r="J172"/>
  <c r="BE172"/>
  <c r="BI166"/>
  <c r="BH166"/>
  <c r="BG166"/>
  <c r="BF166"/>
  <c r="T166"/>
  <c r="T165"/>
  <c r="R166"/>
  <c r="R165"/>
  <c r="P166"/>
  <c r="P165"/>
  <c r="BK166"/>
  <c r="BK165"/>
  <c r="J165"/>
  <c r="J166"/>
  <c r="BE166"/>
  <c r="J99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1"/>
  <c r="BH151"/>
  <c r="BG151"/>
  <c r="BF151"/>
  <c r="T151"/>
  <c r="R151"/>
  <c r="P151"/>
  <c r="BK151"/>
  <c r="J151"/>
  <c r="BE151"/>
  <c r="BI146"/>
  <c r="BH146"/>
  <c r="BG146"/>
  <c r="BF146"/>
  <c r="T146"/>
  <c r="R146"/>
  <c r="P146"/>
  <c r="BK146"/>
  <c r="J146"/>
  <c r="BE146"/>
  <c r="BI141"/>
  <c r="BH141"/>
  <c r="BG141"/>
  <c r="BF141"/>
  <c r="T141"/>
  <c r="T140"/>
  <c r="T139"/>
  <c r="T138"/>
  <c r="R141"/>
  <c r="R140"/>
  <c r="R139"/>
  <c r="R138"/>
  <c r="P141"/>
  <c r="P140"/>
  <c r="P139"/>
  <c r="P138"/>
  <c i="1" r="AU95"/>
  <c i="2" r="BK141"/>
  <c r="BK140"/>
  <c r="J140"/>
  <c r="BK139"/>
  <c r="J139"/>
  <c r="BK138"/>
  <c r="J138"/>
  <c r="J96"/>
  <c r="J141"/>
  <c r="BE141"/>
  <c r="J98"/>
  <c r="J97"/>
  <c r="F132"/>
  <c r="E130"/>
  <c r="BI117"/>
  <c r="BH117"/>
  <c r="BG117"/>
  <c r="BF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F39"/>
  <c i="1" r="BD95"/>
  <c i="2" r="BH112"/>
  <c r="F38"/>
  <c i="1" r="BC95"/>
  <c i="2" r="BG112"/>
  <c r="F37"/>
  <c i="1" r="BB95"/>
  <c i="2" r="BF112"/>
  <c r="J36"/>
  <c i="1" r="AW95"/>
  <c i="2" r="F36"/>
  <c i="1" r="BA95"/>
  <c i="2" r="BE112"/>
  <c r="J30"/>
  <c r="J117"/>
  <c r="J111"/>
  <c r="J119"/>
  <c r="J31"/>
  <c r="J32"/>
  <c i="1" r="AG95"/>
  <c i="2" r="BE117"/>
  <c r="J35"/>
  <c i="1" r="AV95"/>
  <c i="2" r="F35"/>
  <c i="1" r="AZ95"/>
  <c i="2" r="F89"/>
  <c r="E87"/>
  <c r="J41"/>
  <c r="J24"/>
  <c r="E24"/>
  <c r="J135"/>
  <c r="J92"/>
  <c r="J23"/>
  <c r="J21"/>
  <c r="E21"/>
  <c r="J134"/>
  <c r="J91"/>
  <c r="J20"/>
  <c r="J18"/>
  <c r="E18"/>
  <c r="F135"/>
  <c r="F92"/>
  <c r="J17"/>
  <c r="J15"/>
  <c r="E15"/>
  <c r="F134"/>
  <c r="F91"/>
  <c r="J14"/>
  <c r="J12"/>
  <c r="J132"/>
  <c r="J89"/>
  <c r="E7"/>
  <c r="E128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<sst xmlns="http://schemas.openxmlformats.org/spreadsheetml/2006/main">
  <si>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</si>
  <si>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</si>
  <si>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</si>
  <si>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</si>
  <si>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</si>
  <si>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{d841511f-6c8b-49dd-9be9-b30a3ce12f53}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</si>
  <si>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</si>
  <si>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</si>
  <si>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</si>
  <si>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</si>
  <si>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</si>
  <si>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</si>
  <si>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</si>
  <si>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</si>
  <si>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05310000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</si>
  <si>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</si>
  <si>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</si>
  <si>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Kolej Evžena Rošického - objekt C1</t>
  </si>
  <si>
    <t>KSO:</t>
  </si>
  <si>
    <t>CC-CZ:</t>
  </si>
  <si>
    <t>Místo:</t>
  </si>
  <si>
    <t>Olomouc - Lazce</t>
  </si>
  <si>
    <t>Datum:</t>
  </si>
  <si>
    <t>20. 7. 2022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</si>
  <si>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</si>
  <si>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</si>
  <si>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</si>
  <si>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</si>
  <si>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</si>
  <si>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</si>
  <si>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</si>
  <si>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</si>
  <si>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</si>
  <si>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</si>
  <si>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</si>
  <si>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</si>
  <si>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</si>
  <si>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</si>
  <si>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</si>
  <si>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</si>
  <si>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</si>
  <si>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</si>
  <si>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</si>
  <si>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</si>
  <si>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</si>
  <si>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</si>
  <si>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</si>
  <si>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</si>
  <si>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</si>
  <si>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</si>
  <si>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</si>
  <si>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</si>
  <si>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</si>
  <si>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</si>
  <si>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</si>
  <si>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</si>
  <si>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</si>
  <si>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</si>
  <si>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</si>
  <si>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</si>
  <si>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</si>
  <si>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</si>
  <si>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</si>
  <si>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</si>
  <si>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</si>
  <si>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</si>
  <si>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</si>
  <si>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</si>
  <si>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</si>
  <si>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</si>
  <si>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</si>
  <si>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</si>
  <si>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</si>
  <si>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</si>
  <si>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</si>
  <si>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</si>
  <si>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</si>
  <si>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</si>
  <si>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</si>
  <si>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05310001</t>
  </si>
  <si>
    <t>Výměna dveří bez 1.PP</t>
  </si>
  <si>
    <t>STA</t>
  </si>
  <si>
    <t>1</t>
  </si>
  <si>
    <t>{4fa38996-d8e4-4fa3-a3d0-04db6ff157f1}</t>
  </si>
  <si>
    <t>2</t>
  </si>
  <si>
    <t>KRYCÍ LIST SOUPISU PRACÍ</t>
  </si>
  <si>
    <t>Objekt:</t>
  </si>
  <si>
    <t>05310001 - Výměna dveří bez 1.PP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</si>
  <si>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</si>
  <si>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</si>
  <si>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</si>
  <si>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</si>
  <si>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</si>
  <si>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</si>
  <si>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</si>
  <si>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</si>
  <si>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</si>
  <si>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</si>
  <si>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</si>
  <si>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</si>
  <si>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</si>
  <si>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</si>
  <si>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</si>
  <si>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</si>
  <si>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</t>
  </si>
  <si>
    <t>VRN - Vedlejší rozpočtové náklady</t>
  </si>
  <si>
    <t xml:space="preserve">    VRN3 - Zařízení staveniště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</si>
  <si>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</si>
  <si>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</si>
  <si>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</si>
  <si>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</si>
  <si>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</si>
  <si>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</si>
  <si>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</si>
  <si>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</si>
  <si>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</si>
  <si>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</si>
  <si>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</si>
  <si>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</si>
  <si>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</si>
  <si>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</si>
  <si>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</si>
  <si>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</si>
  <si>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</si>
  <si>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</si>
  <si>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</si>
  <si>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</si>
  <si>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</si>
  <si>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</si>
  <si>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</si>
  <si>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</si>
  <si>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</si>
  <si>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</si>
  <si>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</si>
  <si>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</si>
  <si>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</si>
  <si>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</si>
  <si>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</si>
  <si>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</si>
  <si>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CS ÚRS 2019 01</t>
  </si>
  <si>
    <t>4</t>
  </si>
  <si>
    <t>-1217040987</t>
  </si>
  <si>
    <t>VV</t>
  </si>
  <si>
    <t>"O1/Z - 80/150 - 49ks" (0,9+2,1*2)*2*49</t>
  </si>
  <si>
    <t>"O2/Z - 80/150 - 35ks" (0,9+2,1*2)*2*35</t>
  </si>
  <si>
    <t>"O3/Z - 90/150 - 14ks" (1,0+2,1*2)*2*14</t>
  </si>
  <si>
    <t>Součet</t>
  </si>
  <si>
    <t>631312141</t>
  </si>
  <si>
    <t>Doplnění rýh v dosavadních mazaninách betonem prostým</t>
  </si>
  <si>
    <t>m3</t>
  </si>
  <si>
    <t>180323853</t>
  </si>
  <si>
    <t>"O1/Z - 80/150 - 49ks" 49*0,15*0,1</t>
  </si>
  <si>
    <t>"O2/Z - 80/150 - 35ks" 35*0,15*0,1</t>
  </si>
  <si>
    <t>"O3/Z - 90/150 - 14ks" 14*0,15*0,1</t>
  </si>
  <si>
    <t>3</t>
  </si>
  <si>
    <t>642944121</t>
  </si>
  <si>
    <t>Osazování ocelových zárubní dodatečné pl do 2,5 m2</t>
  </si>
  <si>
    <t>kus</t>
  </si>
  <si>
    <t>-114835750</t>
  </si>
  <si>
    <t>"O1/Z - 80/150 - 49ks" 49</t>
  </si>
  <si>
    <t>"O2/Z - 80/150 - 35ks" 35</t>
  </si>
  <si>
    <t>"O3/Z - 90/150 - 14ks" 14</t>
  </si>
  <si>
    <t>M</t>
  </si>
  <si>
    <t>553311561</t>
  </si>
  <si>
    <t>zárubeň ocelová pro běžné zdění ZH profil 150 800 levá, protipožární</t>
  </si>
  <si>
    <t>8</t>
  </si>
  <si>
    <t>625764087</t>
  </si>
  <si>
    <t>5</t>
  </si>
  <si>
    <t>553311562</t>
  </si>
  <si>
    <t>zárubeň ocelová pro běžné zdění ZH profil 150 800 pravá, protipožární</t>
  </si>
  <si>
    <t>-523953831</t>
  </si>
  <si>
    <t>553311582</t>
  </si>
  <si>
    <t>zárubeň ocelová pro běžné zdění ZH profil 150 900 pravá, protipožární, příprava pro samozavírač</t>
  </si>
  <si>
    <t>1142175976</t>
  </si>
  <si>
    <t>9</t>
  </si>
  <si>
    <t>Ostatní konstrukce a práce, bourání</t>
  </si>
  <si>
    <t>7</t>
  </si>
  <si>
    <t>919735122</t>
  </si>
  <si>
    <t>Řezání stávajícího betonového krytu hl do 100 mm</t>
  </si>
  <si>
    <t>-1887909012</t>
  </si>
  <si>
    <t>"v prahu dveří"</t>
  </si>
  <si>
    <t>"O1/D - 80 - 49ks" 0,8*2*49</t>
  </si>
  <si>
    <t>"O2/D - 80 - 35ks" 0,8*2*35</t>
  </si>
  <si>
    <t>"O3/D - 90 - 14ks" 0,9*2*14</t>
  </si>
  <si>
    <t>952901111</t>
  </si>
  <si>
    <t>Vyčištění budov bytové a občanské výstavby při výšce podlaží do 4 m</t>
  </si>
  <si>
    <t>m2</t>
  </si>
  <si>
    <t>358235494</t>
  </si>
  <si>
    <t>"O1/Z - 80/150 - 49ks" 49*5,0</t>
  </si>
  <si>
    <t>"O2/Z - 80/150 - 35ks" 35*5,0</t>
  </si>
  <si>
    <t>"O3/Z - 90/150 - 14ks" 14*5,0</t>
  </si>
  <si>
    <t>968072455</t>
  </si>
  <si>
    <t>Vybourání kovových dveřních zárubní pl do 2 m2</t>
  </si>
  <si>
    <t>347162310</t>
  </si>
  <si>
    <t>"O1/D - 80 - 49ks" 0,8*2,0*49</t>
  </si>
  <si>
    <t>"O2/D - 80 - 35ks" 0,8*2,0*35</t>
  </si>
  <si>
    <t>"O3/D - 90 - 14ks" 0,9*2,0*14</t>
  </si>
  <si>
    <t>997</t>
  </si>
  <si>
    <t>Přesun sutě</t>
  </si>
  <si>
    <t>10</t>
  </si>
  <si>
    <t>997013217</t>
  </si>
  <si>
    <t>Vnitrostaveništní doprava suti a vybouraných hmot pro budovy v do 24 m ručně</t>
  </si>
  <si>
    <t>t</t>
  </si>
  <si>
    <t>2033054107</t>
  </si>
  <si>
    <t>11</t>
  </si>
  <si>
    <t>997013501</t>
  </si>
  <si>
    <t>Odvoz suti a vybouraných hmot na skládku nebo meziskládku do 1 km se složením</t>
  </si>
  <si>
    <t>-273578085</t>
  </si>
  <si>
    <t>12</t>
  </si>
  <si>
    <t>997013509</t>
  </si>
  <si>
    <t>Příplatek k odvozu suti a vybouraných hmot na skládku ZKD 1 km přes 1 km</t>
  </si>
  <si>
    <t>-2039260715</t>
  </si>
  <si>
    <t>14,952*9 'Přepočtené koeficientem množství</t>
  </si>
  <si>
    <t>13</t>
  </si>
  <si>
    <t>997013831</t>
  </si>
  <si>
    <t>Poplatek za uložení na skládce (skládkovné) stavebního odpadu směsného kód odpadu 170 904</t>
  </si>
  <si>
    <t>354720778</t>
  </si>
  <si>
    <t>998</t>
  </si>
  <si>
    <t>Přesun hmot</t>
  </si>
  <si>
    <t>14</t>
  </si>
  <si>
    <t>998018004</t>
  </si>
  <si>
    <t>Přesun hmot ruční pro budovy v do 36 m</t>
  </si>
  <si>
    <t>-1750645127</t>
  </si>
  <si>
    <t>PSV</t>
  </si>
  <si>
    <t>Práce a dodávky PSV</t>
  </si>
  <si>
    <t>766</t>
  </si>
  <si>
    <t>Konstrukce truhlářské</t>
  </si>
  <si>
    <t>766660021</t>
  </si>
  <si>
    <t>Montáž dveřních křídel otvíravých jednokřídlových š do 0,8 m požárních do ocelové zárubně</t>
  </si>
  <si>
    <t>16</t>
  </si>
  <si>
    <t>-776750069</t>
  </si>
  <si>
    <t>"O1/D - 80 - 49ks" 49</t>
  </si>
  <si>
    <t>"O2/D - 80 - 35ks" 35</t>
  </si>
  <si>
    <t>611656161</t>
  </si>
  <si>
    <t>dveře vnitřní požárně bezpečnostní třída 2 laminátové fólie EI (EW) 30 D3 1křídlové 800x1970mm, barva bílá - přesná specifikace viz výpis výlní otvorů</t>
  </si>
  <si>
    <t>32</t>
  </si>
  <si>
    <t>177156392</t>
  </si>
  <si>
    <t>17</t>
  </si>
  <si>
    <t>766660022</t>
  </si>
  <si>
    <t>Montáž dveřních křídel otvíravých jednokřídlových š přes 0,8 m požárních do ocelové zárubně</t>
  </si>
  <si>
    <t>-170614801</t>
  </si>
  <si>
    <t>"O3/D - 90 - 14ks" 14</t>
  </si>
  <si>
    <t>18</t>
  </si>
  <si>
    <t>61165617</t>
  </si>
  <si>
    <t>dveře vnitřní požárně bezpečnostní třída 2 laminátové fólie EI (EW) 30 D3 1křídlové 900x1970mm, barva bílá - přesná specifikace viz výpis výlní otvorů</t>
  </si>
  <si>
    <t>-1065829753</t>
  </si>
  <si>
    <t>19</t>
  </si>
  <si>
    <t>766660717</t>
  </si>
  <si>
    <t>Montáž dveřních křídel samozavírače na ocelovou zárubeň</t>
  </si>
  <si>
    <t>-1777434603</t>
  </si>
  <si>
    <t>20</t>
  </si>
  <si>
    <t>549172652</t>
  </si>
  <si>
    <t>samozavírač dveří se zpožděním 15 sekund</t>
  </si>
  <si>
    <t>1824806739</t>
  </si>
  <si>
    <t>766660722</t>
  </si>
  <si>
    <t>Montáž dveřního kování - zámku</t>
  </si>
  <si>
    <t>CS ÚRS 2016 02</t>
  </si>
  <si>
    <t>1117450296</t>
  </si>
  <si>
    <t>22</t>
  </si>
  <si>
    <t>5491462201</t>
  </si>
  <si>
    <t>kování koule/klika včetně plného štítku a montážního materiálu, lesklý kov</t>
  </si>
  <si>
    <t>-403571637</t>
  </si>
  <si>
    <t>P</t>
  </si>
  <si>
    <t>Poznámka k položce:_x000d_
č.zboží ACE00002 cena zahrnuje kování včetně rozet a montážního materiálu</t>
  </si>
  <si>
    <t>23</t>
  </si>
  <si>
    <t>5491462202</t>
  </si>
  <si>
    <t>kování klika/klika včetně plného štítku a montážního materiálu, lesklý kov</t>
  </si>
  <si>
    <t>518602917</t>
  </si>
  <si>
    <t>24</t>
  </si>
  <si>
    <t>5492604501</t>
  </si>
  <si>
    <t>klíč k systému generálního klíče</t>
  </si>
  <si>
    <t>335301688</t>
  </si>
  <si>
    <t>807</t>
  </si>
  <si>
    <t>25</t>
  </si>
  <si>
    <t>5492604502</t>
  </si>
  <si>
    <t>zámek cylindrický FAB se systémem generálního klíče viz. příloha</t>
  </si>
  <si>
    <t>-1124447708</t>
  </si>
  <si>
    <t>293</t>
  </si>
  <si>
    <t>26</t>
  </si>
  <si>
    <t>766662811</t>
  </si>
  <si>
    <t>Demontáž dveřních prahů u dveří jednokřídlových</t>
  </si>
  <si>
    <t>-1639282223</t>
  </si>
  <si>
    <t>27</t>
  </si>
  <si>
    <t>766691914</t>
  </si>
  <si>
    <t>Vyvěšení nebo zavěšení dřevěných křídel dveří pl do 2 m2</t>
  </si>
  <si>
    <t>-1829382179</t>
  </si>
  <si>
    <t>28</t>
  </si>
  <si>
    <t>766-001</t>
  </si>
  <si>
    <t>D+MTŽ panikového kování</t>
  </si>
  <si>
    <t>-949818808</t>
  </si>
  <si>
    <t>29</t>
  </si>
  <si>
    <t>766695213</t>
  </si>
  <si>
    <t>Montáž truhlářských prahů dveří jednokřídlových šířky přes 10 cm</t>
  </si>
  <si>
    <t>-1641323259</t>
  </si>
  <si>
    <t>30</t>
  </si>
  <si>
    <t>61187161</t>
  </si>
  <si>
    <t>práh dveřní dřevěný dubový tl 20mm dl 820mm š 150mm</t>
  </si>
  <si>
    <t>339309598</t>
  </si>
  <si>
    <t>31</t>
  </si>
  <si>
    <t>61187181</t>
  </si>
  <si>
    <t>práh dveřní dřevěný dubový tl 20mm dl 920mm š 150mm</t>
  </si>
  <si>
    <t>668782156</t>
  </si>
  <si>
    <t>998766204</t>
  </si>
  <si>
    <t>Přesun hmot procentní pro konstrukce truhlářské v objektech v do 36 m</t>
  </si>
  <si>
    <t>%</t>
  </si>
  <si>
    <t>-879917896</t>
  </si>
  <si>
    <t>776</t>
  </si>
  <si>
    <t>Podlahy povlakové</t>
  </si>
  <si>
    <t>33</t>
  </si>
  <si>
    <t>776111112</t>
  </si>
  <si>
    <t>Broušení betonového podkladu povlakových podlah</t>
  </si>
  <si>
    <t>1441155755</t>
  </si>
  <si>
    <t>"O1/Z - 80/150 - 49ks" 49*(0,15*2)</t>
  </si>
  <si>
    <t>"O2/Z - 80/150 - 35ks" 35*(0,15*2)</t>
  </si>
  <si>
    <t>"O3/Z - 90/150 - 14ks" 14*(0,15*2)</t>
  </si>
  <si>
    <t>34</t>
  </si>
  <si>
    <t>776111311</t>
  </si>
  <si>
    <t>Vysátí podkladu povlakových podlah</t>
  </si>
  <si>
    <t>1262109914</t>
  </si>
  <si>
    <t>35</t>
  </si>
  <si>
    <t>776121311</t>
  </si>
  <si>
    <t>Vodou ředitelná penetrace savého podkladu povlakových podlah ředěná v poměru 1:1</t>
  </si>
  <si>
    <t>627128668</t>
  </si>
  <si>
    <t>36</t>
  </si>
  <si>
    <t>776141112</t>
  </si>
  <si>
    <t>Vyrovnání podkladu povlakových podlah stěrkou pevnosti 20 MPa tl 5 mm</t>
  </si>
  <si>
    <t>-1119511110</t>
  </si>
  <si>
    <t>37</t>
  </si>
  <si>
    <t>776201910</t>
  </si>
  <si>
    <t>Oprava podlah výměnou podlahového povlaku plochy do 0,25 m2</t>
  </si>
  <si>
    <t>-845528342</t>
  </si>
  <si>
    <t>"O1/Z - 80/150 - 49ks" 49*2</t>
  </si>
  <si>
    <t>"O2/Z - 80/150 - 35ks" 35*2</t>
  </si>
  <si>
    <t>"O3/Z - 90/150 - 14ks" 14*2</t>
  </si>
  <si>
    <t>38</t>
  </si>
  <si>
    <t>28412285</t>
  </si>
  <si>
    <t>krytina podlahová heterogenní tl 2mm</t>
  </si>
  <si>
    <t>-966128924</t>
  </si>
  <si>
    <t>"O1/Z - 80/150 - 49ks" 49*(0,15*2)*1,2</t>
  </si>
  <si>
    <t>"O2/Z - 80/150 - 35ks" 35*(0,15*2)*1,2</t>
  </si>
  <si>
    <t>"O3/Z - 90/150 - 14ks" 14*(0,15*2)*1,2</t>
  </si>
  <si>
    <t>39</t>
  </si>
  <si>
    <t>776411111</t>
  </si>
  <si>
    <t>Montáž obvodových soklíků výšky do 80 mm</t>
  </si>
  <si>
    <t>-2075232628</t>
  </si>
  <si>
    <t>"O1/Z - 80/150 - 49ks" 49*(0,05*2)*2</t>
  </si>
  <si>
    <t>"O2/Z - 80/150 - 35ks" 35*(0,05*2)*2</t>
  </si>
  <si>
    <t>"O3/Z - 90/150 - 14ks" 14*(0,05*2)*2</t>
  </si>
  <si>
    <t>40</t>
  </si>
  <si>
    <t>28411004</t>
  </si>
  <si>
    <t>lišta soklová PVC samolepící 30x30mm</t>
  </si>
  <si>
    <t>1963007268</t>
  </si>
  <si>
    <t>19,6*1,05</t>
  </si>
  <si>
    <t>41</t>
  </si>
  <si>
    <t>998776204</t>
  </si>
  <si>
    <t>Přesun hmot procentní pro podlahy povlakové v objektech v do 36 m</t>
  </si>
  <si>
    <t>579762087</t>
  </si>
  <si>
    <t>783</t>
  </si>
  <si>
    <t>Dokončovací práce - nátěry</t>
  </si>
  <si>
    <t>42</t>
  </si>
  <si>
    <t>783000103</t>
  </si>
  <si>
    <t>Ochrana podlah nebo vodorovných ploch při provádění nátěrů položením fólie</t>
  </si>
  <si>
    <t>-1617874451</t>
  </si>
  <si>
    <t>"O1/Z - 80/150 - 49ks" 49*1,0</t>
  </si>
  <si>
    <t>"O2/Z - 80/150 - 35ks" 35*1,0</t>
  </si>
  <si>
    <t>"O3/Z - 90/150 - 14ks" 14*1,0</t>
  </si>
  <si>
    <t>43</t>
  </si>
  <si>
    <t>58124844</t>
  </si>
  <si>
    <t>fólie pro malířské potřeby zakrývací tl 25µ 4x5m</t>
  </si>
  <si>
    <t>690892243</t>
  </si>
  <si>
    <t>98,0*1,05</t>
  </si>
  <si>
    <t>44</t>
  </si>
  <si>
    <t>783000111</t>
  </si>
  <si>
    <t>Ochrana svislých ploch při provádění nátěrů olepením páskou nebo fólií</t>
  </si>
  <si>
    <t>1149671046</t>
  </si>
  <si>
    <t>"O1/Z - 80/150 - 492ks" (0,9+2,1*2)*2*49</t>
  </si>
  <si>
    <t>45</t>
  </si>
  <si>
    <t>58124838</t>
  </si>
  <si>
    <t>páska maskovací krepová pro malířské potřeby š 50mm</t>
  </si>
  <si>
    <t>860102774</t>
  </si>
  <si>
    <t>1002,4*1,05</t>
  </si>
  <si>
    <t>46</t>
  </si>
  <si>
    <t>783301311</t>
  </si>
  <si>
    <t>Odmaštění zámečnických konstrukcí vodou ředitelným odmašťovačem</t>
  </si>
  <si>
    <t>1838394823</t>
  </si>
  <si>
    <t>47</t>
  </si>
  <si>
    <t>783314101</t>
  </si>
  <si>
    <t>Základní jednonásobný syntetický nátěr zámečnických konstrukcí</t>
  </si>
  <si>
    <t>-23549215</t>
  </si>
  <si>
    <t>"O1/Z - 80/150 - 49ks" (0,8+2,1*2)*(0,06*2+0,15)*49</t>
  </si>
  <si>
    <t>"O2/Z - 80/150 - 35ks" (0,8+2,1*2)*(0,06*2+0,15)*35</t>
  </si>
  <si>
    <t>"O3/Z - 90/150 - 14ks" (0,9+2,1*2)*(0,06*2+0,15)*14</t>
  </si>
  <si>
    <t>48</t>
  </si>
  <si>
    <t>783315101</t>
  </si>
  <si>
    <t>Mezinátěr jednonásobný syntetický standardní zámečnických konstrukcí</t>
  </si>
  <si>
    <t>-1302468805</t>
  </si>
  <si>
    <t>49</t>
  </si>
  <si>
    <t>783317101</t>
  </si>
  <si>
    <t>Krycí jednonásobný syntetický standardní nátěr zámečnických konstrukcí</t>
  </si>
  <si>
    <t>215284946</t>
  </si>
  <si>
    <t>"2 vrtsvy" 132,678*2</t>
  </si>
  <si>
    <t>784</t>
  </si>
  <si>
    <t>Dokončovací práce - malby</t>
  </si>
  <si>
    <t>50</t>
  </si>
  <si>
    <t>784181101</t>
  </si>
  <si>
    <t>Základní akrylátová jednonásobná penetrace podkladu v místnostech výšky do 3,80m</t>
  </si>
  <si>
    <t>1681745503</t>
  </si>
  <si>
    <t>"malba 0,5m okolo vyměňovaných kcí"</t>
  </si>
  <si>
    <t>1002,4*0,5</t>
  </si>
  <si>
    <t>51</t>
  </si>
  <si>
    <t>784221101</t>
  </si>
  <si>
    <t>Dvojnásobné bílé malby Primalex Plus v místnostech do 3,80 m</t>
  </si>
  <si>
    <t>37421932</t>
  </si>
  <si>
    <t>Vedlejší rozpočtové náklady</t>
  </si>
  <si>
    <t>VRN3</t>
  </si>
  <si>
    <t>52</t>
  </si>
  <si>
    <t>030001000</t>
  </si>
  <si>
    <t>soub.</t>
  </si>
  <si>
    <t>1024</t>
  </si>
  <si>
    <t>970994840</t>
  </si>
  <si>
    <t>53</t>
  </si>
  <si>
    <t>034153000</t>
  </si>
  <si>
    <t>BOZP na staveništi</t>
  </si>
  <si>
    <t>-27217811</t>
  </si>
  <si>
    <t>54</t>
  </si>
  <si>
    <t>034203000</t>
  </si>
  <si>
    <t>Oplocení zařízení staveniště po dobu výstavby</t>
  </si>
  <si>
    <t>-1206848212</t>
  </si>
  <si>
    <t>55</t>
  </si>
  <si>
    <t>034503000</t>
  </si>
  <si>
    <t>Informační tabule na staveništi</t>
  </si>
  <si>
    <t>-1638219118</t>
  </si>
  <si>
    <t>56</t>
  </si>
  <si>
    <t>039103000</t>
  </si>
  <si>
    <t>Rozebrání, bourání a odvoz zařízení staveniště</t>
  </si>
  <si>
    <t>911105205</t>
  </si>
  <si>
    <t>57</t>
  </si>
  <si>
    <t>039203000</t>
  </si>
  <si>
    <t>Úklid po zrušení zařízení staveniště</t>
  </si>
  <si>
    <t>-1056000629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</si>
</sst>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2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left"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38</v>
      </c>
      <c r="E29" s="45"/>
      <c r="F29" s="31" t="s">
        <v>39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45</v>
      </c>
      <c r="U35" s="52"/>
      <c r="V35" s="52"/>
      <c r="W35" s="52"/>
      <c r="X35" s="54" t="s">
        <v>46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49</v>
      </c>
      <c r="AI60" s="40"/>
      <c r="AJ60" s="40"/>
      <c r="AK60" s="40"/>
      <c r="AL60" s="40"/>
      <c r="AM60" s="59" t="s">
        <v>50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52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49</v>
      </c>
      <c r="AI75" s="40"/>
      <c r="AJ75" s="40"/>
      <c r="AK75" s="40"/>
      <c r="AL75" s="40"/>
      <c r="AM75" s="59" t="s">
        <v>50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05310000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Kolej Evžena Rošického - objekt C1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Olomouc - Lazce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20. 7. 2022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 xml:space="preserve"> </v>
      </c>
      <c r="AN89" s="65"/>
      <c r="AO89" s="65"/>
      <c r="AP89" s="65"/>
      <c r="AQ89" s="38"/>
      <c r="AR89" s="42"/>
      <c r="AS89" s="75" t="s">
        <v>54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32</v>
      </c>
      <c r="AJ90" s="38"/>
      <c r="AK90" s="38"/>
      <c r="AL90" s="38"/>
      <c r="AM90" s="74" t="str">
        <f>IF(E20="","",E20)</f>
        <v xml:space="preserve"> 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55</v>
      </c>
      <c r="D92" s="88"/>
      <c r="E92" s="88"/>
      <c r="F92" s="88"/>
      <c r="G92" s="88"/>
      <c r="H92" s="89"/>
      <c r="I92" s="90" t="s">
        <v>56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57</v>
      </c>
      <c r="AH92" s="88"/>
      <c r="AI92" s="88"/>
      <c r="AJ92" s="88"/>
      <c r="AK92" s="88"/>
      <c r="AL92" s="88"/>
      <c r="AM92" s="88"/>
      <c r="AN92" s="90" t="s">
        <v>58</v>
      </c>
      <c r="AO92" s="88"/>
      <c r="AP92" s="92"/>
      <c r="AQ92" s="93" t="s">
        <v>59</v>
      </c>
      <c r="AR92" s="42"/>
      <c r="AS92" s="94" t="s">
        <v>60</v>
      </c>
      <c r="AT92" s="95" t="s">
        <v>61</v>
      </c>
      <c r="AU92" s="95" t="s">
        <v>62</v>
      </c>
      <c r="AV92" s="95" t="s">
        <v>63</v>
      </c>
      <c r="AW92" s="95" t="s">
        <v>64</v>
      </c>
      <c r="AX92" s="95" t="s">
        <v>65</v>
      </c>
      <c r="AY92" s="95" t="s">
        <v>66</v>
      </c>
      <c r="AZ92" s="95" t="s">
        <v>67</v>
      </c>
      <c r="BA92" s="95" t="s">
        <v>68</v>
      </c>
      <c r="BB92" s="95" t="s">
        <v>69</v>
      </c>
      <c r="BC92" s="95" t="s">
        <v>70</v>
      </c>
      <c r="BD92" s="96" t="s">
        <v>71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72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ROUND(AS95,2)</f>
        <v>0</v>
      </c>
      <c r="AT94" s="108">
        <f>ROUND(SUM(AV94:AW94),2)</f>
        <v>0</v>
      </c>
      <c r="AU94" s="109">
        <f>ROUND(AU95,5)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ROUND(AZ95,2)</f>
        <v>0</v>
      </c>
      <c r="BA94" s="108">
        <f>ROUND(BA95,2)</f>
        <v>0</v>
      </c>
      <c r="BB94" s="108">
        <f>ROUND(BB95,2)</f>
        <v>0</v>
      </c>
      <c r="BC94" s="108">
        <f>ROUND(BC95,2)</f>
        <v>0</v>
      </c>
      <c r="BD94" s="110">
        <f>ROUND(BD95,2)</f>
        <v>0</v>
      </c>
      <c r="BS94" s="111" t="s">
        <v>73</v>
      </c>
      <c r="BT94" s="111" t="s">
        <v>74</v>
      </c>
      <c r="BU94" s="112" t="s">
        <v>75</v>
      </c>
      <c r="BV94" s="111" t="s">
        <v>76</v>
      </c>
      <c r="BW94" s="111" t="s">
        <v>5</v>
      </c>
      <c r="BX94" s="111" t="s">
        <v>77</v>
      </c>
      <c r="CL94" s="111" t="s">
        <v>1</v>
      </c>
    </row>
    <row r="95" s="6" customFormat="1" ht="27" customHeight="1">
      <c r="A95" s="113" t="s">
        <v>78</v>
      </c>
      <c r="B95" s="114"/>
      <c r="C95" s="115"/>
      <c r="D95" s="116" t="s">
        <v>79</v>
      </c>
      <c r="E95" s="116"/>
      <c r="F95" s="116"/>
      <c r="G95" s="116"/>
      <c r="H95" s="116"/>
      <c r="I95" s="117"/>
      <c r="J95" s="116" t="s">
        <v>80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'05310001 - Výměna dveří b...'!J32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81</v>
      </c>
      <c r="AR95" s="120"/>
      <c r="AS95" s="121">
        <v>0</v>
      </c>
      <c r="AT95" s="122">
        <f>ROUND(SUM(AV95:AW95),2)</f>
        <v>0</v>
      </c>
      <c r="AU95" s="123">
        <f>'05310001 - Výměna dveří b...'!P138</f>
        <v>0</v>
      </c>
      <c r="AV95" s="122">
        <f>'05310001 - Výměna dveří b...'!J35</f>
        <v>0</v>
      </c>
      <c r="AW95" s="122">
        <f>'05310001 - Výměna dveří b...'!J36</f>
        <v>0</v>
      </c>
      <c r="AX95" s="122">
        <f>'05310001 - Výměna dveří b...'!J37</f>
        <v>0</v>
      </c>
      <c r="AY95" s="122">
        <f>'05310001 - Výměna dveří b...'!J38</f>
        <v>0</v>
      </c>
      <c r="AZ95" s="122">
        <f>'05310001 - Výměna dveří b...'!F35</f>
        <v>0</v>
      </c>
      <c r="BA95" s="122">
        <f>'05310001 - Výměna dveří b...'!F36</f>
        <v>0</v>
      </c>
      <c r="BB95" s="122">
        <f>'05310001 - Výměna dveří b...'!F37</f>
        <v>0</v>
      </c>
      <c r="BC95" s="122">
        <f>'05310001 - Výměna dveří b...'!F38</f>
        <v>0</v>
      </c>
      <c r="BD95" s="124">
        <f>'05310001 - Výměna dveří b...'!F39</f>
        <v>0</v>
      </c>
      <c r="BT95" s="125" t="s">
        <v>82</v>
      </c>
      <c r="BV95" s="125" t="s">
        <v>76</v>
      </c>
      <c r="BW95" s="125" t="s">
        <v>83</v>
      </c>
      <c r="BX95" s="125" t="s">
        <v>5</v>
      </c>
      <c r="CL95" s="125" t="s">
        <v>1</v>
      </c>
      <c r="CM95" s="125" t="s">
        <v>84</v>
      </c>
    </row>
    <row r="96" s="1" customFormat="1" ht="30" customHeigh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</row>
    <row r="97" s="1" customFormat="1" ht="6.96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42"/>
    </row>
  </sheetData>
  <sheetProtection sheet="1" formatColumns="0" formatRows="0" objects="1" scenarios="1" spinCount="100000" saltValue="bARkVVQkk/CvRTfxuJZkSwrFZS4gVoawk4zvfZvIz+ANPzNmTyhl4PGIqJLy0/dlGKFUGY82o2vIyw3OG/2JaQ==" hashValue="E3qhmUSByK1/xB+z2xjoMPet5oEnes1vEhOvilHA1bMDecS/7CohVd94CQjAgdmd8YyjxIZflBEN+mWkgG2tgQ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05310001 - Výměna dveří b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6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83</v>
      </c>
    </row>
    <row r="3" ht="6.96" customHeight="1">
      <c r="B3" s="127"/>
      <c r="C3" s="128"/>
      <c r="D3" s="128"/>
      <c r="E3" s="128"/>
      <c r="F3" s="128"/>
      <c r="G3" s="128"/>
      <c r="H3" s="128"/>
      <c r="I3" s="129"/>
      <c r="J3" s="128"/>
      <c r="K3" s="128"/>
      <c r="L3" s="19"/>
      <c r="AT3" s="16" t="s">
        <v>84</v>
      </c>
    </row>
    <row r="4" ht="24.96" customHeight="1">
      <c r="B4" s="19"/>
      <c r="D4" s="130" t="s">
        <v>85</v>
      </c>
      <c r="L4" s="19"/>
      <c r="M4" s="131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2" t="s">
        <v>16</v>
      </c>
      <c r="L6" s="19"/>
    </row>
    <row r="7" ht="16.5" customHeight="1">
      <c r="B7" s="19"/>
      <c r="E7" s="133" t="str">
        <f>'Rekapitulace stavby'!K6</f>
        <v>Kolej Evžena Rošického - objekt C1</v>
      </c>
      <c r="F7" s="132"/>
      <c r="G7" s="132"/>
      <c r="H7" s="132"/>
      <c r="L7" s="19"/>
    </row>
    <row r="8" s="1" customFormat="1" ht="12" customHeight="1">
      <c r="B8" s="42"/>
      <c r="D8" s="132" t="s">
        <v>86</v>
      </c>
      <c r="I8" s="134"/>
      <c r="L8" s="42"/>
    </row>
    <row r="9" s="1" customFormat="1" ht="36.96" customHeight="1">
      <c r="B9" s="42"/>
      <c r="E9" s="135" t="s">
        <v>87</v>
      </c>
      <c r="F9" s="1"/>
      <c r="G9" s="1"/>
      <c r="H9" s="1"/>
      <c r="I9" s="134"/>
      <c r="L9" s="42"/>
    </row>
    <row r="10" s="1" customFormat="1">
      <c r="B10" s="42"/>
      <c r="I10" s="134"/>
      <c r="L10" s="42"/>
    </row>
    <row r="11" s="1" customFormat="1" ht="12" customHeight="1">
      <c r="B11" s="42"/>
      <c r="D11" s="132" t="s">
        <v>18</v>
      </c>
      <c r="F11" s="136" t="s">
        <v>1</v>
      </c>
      <c r="I11" s="137" t="s">
        <v>19</v>
      </c>
      <c r="J11" s="136" t="s">
        <v>1</v>
      </c>
      <c r="L11" s="42"/>
    </row>
    <row r="12" s="1" customFormat="1" ht="12" customHeight="1">
      <c r="B12" s="42"/>
      <c r="D12" s="132" t="s">
        <v>20</v>
      </c>
      <c r="F12" s="136" t="s">
        <v>21</v>
      </c>
      <c r="I12" s="137" t="s">
        <v>22</v>
      </c>
      <c r="J12" s="138" t="str">
        <f>'Rekapitulace stavby'!AN8</f>
        <v>20. 7. 2022</v>
      </c>
      <c r="L12" s="42"/>
    </row>
    <row r="13" s="1" customFormat="1" ht="10.8" customHeight="1">
      <c r="B13" s="42"/>
      <c r="I13" s="134"/>
      <c r="L13" s="42"/>
    </row>
    <row r="14" s="1" customFormat="1" ht="12" customHeight="1">
      <c r="B14" s="42"/>
      <c r="D14" s="132" t="s">
        <v>24</v>
      </c>
      <c r="I14" s="137" t="s">
        <v>25</v>
      </c>
      <c r="J14" s="136" t="str">
        <f>IF('Rekapitulace stavby'!AN10="","",'Rekapitulace stavby'!AN10)</f>
        <v/>
      </c>
      <c r="L14" s="42"/>
    </row>
    <row r="15" s="1" customFormat="1" ht="18" customHeight="1">
      <c r="B15" s="42"/>
      <c r="E15" s="136" t="str">
        <f>IF('Rekapitulace stavby'!E11="","",'Rekapitulace stavby'!E11)</f>
        <v xml:space="preserve"> </v>
      </c>
      <c r="I15" s="137" t="s">
        <v>27</v>
      </c>
      <c r="J15" s="136" t="str">
        <f>IF('Rekapitulace stavby'!AN11="","",'Rekapitulace stavby'!AN11)</f>
        <v/>
      </c>
      <c r="L15" s="42"/>
    </row>
    <row r="16" s="1" customFormat="1" ht="6.96" customHeight="1">
      <c r="B16" s="42"/>
      <c r="I16" s="134"/>
      <c r="L16" s="42"/>
    </row>
    <row r="17" s="1" customFormat="1" ht="12" customHeight="1">
      <c r="B17" s="42"/>
      <c r="D17" s="132" t="s">
        <v>28</v>
      </c>
      <c r="I17" s="137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36"/>
      <c r="G18" s="136"/>
      <c r="H18" s="136"/>
      <c r="I18" s="137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4"/>
      <c r="L19" s="42"/>
    </row>
    <row r="20" s="1" customFormat="1" ht="12" customHeight="1">
      <c r="B20" s="42"/>
      <c r="D20" s="132" t="s">
        <v>30</v>
      </c>
      <c r="I20" s="137" t="s">
        <v>25</v>
      </c>
      <c r="J20" s="136" t="str">
        <f>IF('Rekapitulace stavby'!AN16="","",'Rekapitulace stavby'!AN16)</f>
        <v/>
      </c>
      <c r="L20" s="42"/>
    </row>
    <row r="21" s="1" customFormat="1" ht="18" customHeight="1">
      <c r="B21" s="42"/>
      <c r="E21" s="136" t="str">
        <f>IF('Rekapitulace stavby'!E17="","",'Rekapitulace stavby'!E17)</f>
        <v xml:space="preserve"> </v>
      </c>
      <c r="I21" s="137" t="s">
        <v>27</v>
      </c>
      <c r="J21" s="136" t="str">
        <f>IF('Rekapitulace stavby'!AN17="","",'Rekapitulace stavby'!AN17)</f>
        <v/>
      </c>
      <c r="L21" s="42"/>
    </row>
    <row r="22" s="1" customFormat="1" ht="6.96" customHeight="1">
      <c r="B22" s="42"/>
      <c r="I22" s="134"/>
      <c r="L22" s="42"/>
    </row>
    <row r="23" s="1" customFormat="1" ht="12" customHeight="1">
      <c r="B23" s="42"/>
      <c r="D23" s="132" t="s">
        <v>32</v>
      </c>
      <c r="I23" s="137" t="s">
        <v>25</v>
      </c>
      <c r="J23" s="136" t="str">
        <f>IF('Rekapitulace stavby'!AN19="","",'Rekapitulace stavby'!AN19)</f>
        <v/>
      </c>
      <c r="L23" s="42"/>
    </row>
    <row r="24" s="1" customFormat="1" ht="18" customHeight="1">
      <c r="B24" s="42"/>
      <c r="E24" s="136" t="str">
        <f>IF('Rekapitulace stavby'!E20="","",'Rekapitulace stavby'!E20)</f>
        <v xml:space="preserve"> </v>
      </c>
      <c r="I24" s="137" t="s">
        <v>27</v>
      </c>
      <c r="J24" s="136" t="str">
        <f>IF('Rekapitulace stavby'!AN20="","",'Rekapitulace stavby'!AN20)</f>
        <v/>
      </c>
      <c r="L24" s="42"/>
    </row>
    <row r="25" s="1" customFormat="1" ht="6.96" customHeight="1">
      <c r="B25" s="42"/>
      <c r="I25" s="134"/>
      <c r="L25" s="42"/>
    </row>
    <row r="26" s="1" customFormat="1" ht="12" customHeight="1">
      <c r="B26" s="42"/>
      <c r="D26" s="132" t="s">
        <v>33</v>
      </c>
      <c r="I26" s="134"/>
      <c r="L26" s="42"/>
    </row>
    <row r="27" s="7" customFormat="1" ht="16.5" customHeight="1">
      <c r="B27" s="139"/>
      <c r="E27" s="140" t="s">
        <v>1</v>
      </c>
      <c r="F27" s="140"/>
      <c r="G27" s="140"/>
      <c r="H27" s="140"/>
      <c r="I27" s="141"/>
      <c r="L27" s="139"/>
    </row>
    <row r="28" s="1" customFormat="1" ht="6.96" customHeight="1">
      <c r="B28" s="42"/>
      <c r="I28" s="134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2"/>
      <c r="J29" s="77"/>
      <c r="K29" s="77"/>
      <c r="L29" s="42"/>
    </row>
    <row r="30" s="1" customFormat="1" ht="14.4" customHeight="1">
      <c r="B30" s="42"/>
      <c r="D30" s="136" t="s">
        <v>88</v>
      </c>
      <c r="I30" s="134"/>
      <c r="J30" s="143">
        <f>J96</f>
        <v>0</v>
      </c>
      <c r="L30" s="42"/>
    </row>
    <row r="31" s="1" customFormat="1" ht="14.4" customHeight="1">
      <c r="B31" s="42"/>
      <c r="D31" s="144" t="s">
        <v>89</v>
      </c>
      <c r="I31" s="134"/>
      <c r="J31" s="143">
        <f>J111</f>
        <v>0</v>
      </c>
      <c r="L31" s="42"/>
    </row>
    <row r="32" s="1" customFormat="1" ht="25.44" customHeight="1">
      <c r="B32" s="42"/>
      <c r="D32" s="145" t="s">
        <v>34</v>
      </c>
      <c r="I32" s="134"/>
      <c r="J32" s="146">
        <f>ROUND(J30 + J31,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42"/>
      <c r="J33" s="77"/>
      <c r="K33" s="77"/>
      <c r="L33" s="42"/>
    </row>
    <row r="34" s="1" customFormat="1" ht="14.4" customHeight="1">
      <c r="B34" s="42"/>
      <c r="F34" s="147" t="s">
        <v>36</v>
      </c>
      <c r="I34" s="148" t="s">
        <v>35</v>
      </c>
      <c r="J34" s="147" t="s">
        <v>37</v>
      </c>
      <c r="L34" s="42"/>
    </row>
    <row r="35" s="1" customFormat="1" ht="14.4" customHeight="1">
      <c r="B35" s="42"/>
      <c r="D35" s="149" t="s">
        <v>38</v>
      </c>
      <c r="E35" s="132" t="s">
        <v>39</v>
      </c>
      <c r="F35" s="150">
        <f>ROUND((SUM(BE111:BE118) + SUM(BE138:BE329)),  2)</f>
        <v>0</v>
      </c>
      <c r="I35" s="151">
        <v>0.20999999999999999</v>
      </c>
      <c r="J35" s="150">
        <f>ROUND(((SUM(BE111:BE118) + SUM(BE138:BE329))*I35),  2)</f>
        <v>0</v>
      </c>
      <c r="L35" s="42"/>
    </row>
    <row r="36" s="1" customFormat="1" ht="14.4" customHeight="1">
      <c r="B36" s="42"/>
      <c r="E36" s="132" t="s">
        <v>40</v>
      </c>
      <c r="F36" s="150">
        <f>ROUND((SUM(BF111:BF118) + SUM(BF138:BF329)),  2)</f>
        <v>0</v>
      </c>
      <c r="I36" s="151">
        <v>0.14999999999999999</v>
      </c>
      <c r="J36" s="150">
        <f>ROUND(((SUM(BF111:BF118) + SUM(BF138:BF329))*I36),  2)</f>
        <v>0</v>
      </c>
      <c r="L36" s="42"/>
    </row>
    <row r="37" hidden="1" s="1" customFormat="1" ht="14.4" customHeight="1">
      <c r="B37" s="42"/>
      <c r="E37" s="132" t="s">
        <v>41</v>
      </c>
      <c r="F37" s="150">
        <f>ROUND((SUM(BG111:BG118) + SUM(BG138:BG329)),  2)</f>
        <v>0</v>
      </c>
      <c r="I37" s="151">
        <v>0.20999999999999999</v>
      </c>
      <c r="J37" s="150">
        <f>0</f>
        <v>0</v>
      </c>
      <c r="L37" s="42"/>
    </row>
    <row r="38" hidden="1" s="1" customFormat="1" ht="14.4" customHeight="1">
      <c r="B38" s="42"/>
      <c r="E38" s="132" t="s">
        <v>42</v>
      </c>
      <c r="F38" s="150">
        <f>ROUND((SUM(BH111:BH118) + SUM(BH138:BH329)),  2)</f>
        <v>0</v>
      </c>
      <c r="I38" s="151">
        <v>0.14999999999999999</v>
      </c>
      <c r="J38" s="150">
        <f>0</f>
        <v>0</v>
      </c>
      <c r="L38" s="42"/>
    </row>
    <row r="39" hidden="1" s="1" customFormat="1" ht="14.4" customHeight="1">
      <c r="B39" s="42"/>
      <c r="E39" s="132" t="s">
        <v>43</v>
      </c>
      <c r="F39" s="150">
        <f>ROUND((SUM(BI111:BI118) + SUM(BI138:BI329)),  2)</f>
        <v>0</v>
      </c>
      <c r="I39" s="151">
        <v>0</v>
      </c>
      <c r="J39" s="150">
        <f>0</f>
        <v>0</v>
      </c>
      <c r="L39" s="42"/>
    </row>
    <row r="40" s="1" customFormat="1" ht="6.96" customHeight="1">
      <c r="B40" s="42"/>
      <c r="I40" s="134"/>
      <c r="L40" s="42"/>
    </row>
    <row r="41" s="1" customFormat="1" ht="25.44" customHeight="1">
      <c r="B41" s="42"/>
      <c r="C41" s="152"/>
      <c r="D41" s="153" t="s">
        <v>44</v>
      </c>
      <c r="E41" s="154"/>
      <c r="F41" s="154"/>
      <c r="G41" s="155" t="s">
        <v>45</v>
      </c>
      <c r="H41" s="156" t="s">
        <v>46</v>
      </c>
      <c r="I41" s="157"/>
      <c r="J41" s="158">
        <f>SUM(J32:J39)</f>
        <v>0</v>
      </c>
      <c r="K41" s="159"/>
      <c r="L41" s="42"/>
    </row>
    <row r="42" s="1" customFormat="1" ht="14.4" customHeight="1">
      <c r="B42" s="42"/>
      <c r="I42" s="134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0" t="s">
        <v>47</v>
      </c>
      <c r="E50" s="161"/>
      <c r="F50" s="161"/>
      <c r="G50" s="160" t="s">
        <v>48</v>
      </c>
      <c r="H50" s="161"/>
      <c r="I50" s="162"/>
      <c r="J50" s="161"/>
      <c r="K50" s="161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3" t="s">
        <v>49</v>
      </c>
      <c r="E61" s="164"/>
      <c r="F61" s="165" t="s">
        <v>50</v>
      </c>
      <c r="G61" s="163" t="s">
        <v>49</v>
      </c>
      <c r="H61" s="164"/>
      <c r="I61" s="166"/>
      <c r="J61" s="167" t="s">
        <v>50</v>
      </c>
      <c r="K61" s="164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0" t="s">
        <v>51</v>
      </c>
      <c r="E65" s="161"/>
      <c r="F65" s="161"/>
      <c r="G65" s="160" t="s">
        <v>52</v>
      </c>
      <c r="H65" s="161"/>
      <c r="I65" s="162"/>
      <c r="J65" s="161"/>
      <c r="K65" s="161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3" t="s">
        <v>49</v>
      </c>
      <c r="E76" s="164"/>
      <c r="F76" s="165" t="s">
        <v>50</v>
      </c>
      <c r="G76" s="163" t="s">
        <v>49</v>
      </c>
      <c r="H76" s="164"/>
      <c r="I76" s="166"/>
      <c r="J76" s="167" t="s">
        <v>50</v>
      </c>
      <c r="K76" s="164"/>
      <c r="L76" s="42"/>
    </row>
    <row r="77" s="1" customFormat="1" ht="14.4" customHeight="1">
      <c r="B77" s="168"/>
      <c r="C77" s="169"/>
      <c r="D77" s="169"/>
      <c r="E77" s="169"/>
      <c r="F77" s="169"/>
      <c r="G77" s="169"/>
      <c r="H77" s="169"/>
      <c r="I77" s="170"/>
      <c r="J77" s="169"/>
      <c r="K77" s="169"/>
      <c r="L77" s="42"/>
    </row>
    <row r="81" s="1" customFormat="1" ht="6.96" customHeight="1">
      <c r="B81" s="171"/>
      <c r="C81" s="172"/>
      <c r="D81" s="172"/>
      <c r="E81" s="172"/>
      <c r="F81" s="172"/>
      <c r="G81" s="172"/>
      <c r="H81" s="172"/>
      <c r="I81" s="173"/>
      <c r="J81" s="172"/>
      <c r="K81" s="172"/>
      <c r="L81" s="42"/>
    </row>
    <row r="82" s="1" customFormat="1" ht="24.96" customHeight="1">
      <c r="B82" s="37"/>
      <c r="C82" s="22" t="s">
        <v>90</v>
      </c>
      <c r="D82" s="38"/>
      <c r="E82" s="38"/>
      <c r="F82" s="38"/>
      <c r="G82" s="38"/>
      <c r="H82" s="38"/>
      <c r="I82" s="134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4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4"/>
      <c r="J84" s="38"/>
      <c r="K84" s="38"/>
      <c r="L84" s="42"/>
    </row>
    <row r="85" s="1" customFormat="1" ht="16.5" customHeight="1">
      <c r="B85" s="37"/>
      <c r="C85" s="38"/>
      <c r="D85" s="38"/>
      <c r="E85" s="174" t="str">
        <f>E7</f>
        <v>Kolej Evžena Rošického - objekt C1</v>
      </c>
      <c r="F85" s="31"/>
      <c r="G85" s="31"/>
      <c r="H85" s="31"/>
      <c r="I85" s="134"/>
      <c r="J85" s="38"/>
      <c r="K85" s="38"/>
      <c r="L85" s="42"/>
    </row>
    <row r="86" s="1" customFormat="1" ht="12" customHeight="1">
      <c r="B86" s="37"/>
      <c r="C86" s="31" t="s">
        <v>86</v>
      </c>
      <c r="D86" s="38"/>
      <c r="E86" s="38"/>
      <c r="F86" s="38"/>
      <c r="G86" s="38"/>
      <c r="H86" s="38"/>
      <c r="I86" s="134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05310001 - Výměna dveří bez 1.PP</v>
      </c>
      <c r="F87" s="38"/>
      <c r="G87" s="38"/>
      <c r="H87" s="38"/>
      <c r="I87" s="134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4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>Olomouc - Lazce</v>
      </c>
      <c r="G89" s="38"/>
      <c r="H89" s="38"/>
      <c r="I89" s="137" t="s">
        <v>22</v>
      </c>
      <c r="J89" s="73" t="str">
        <f>IF(J12="","",J12)</f>
        <v>20. 7. 2022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4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 xml:space="preserve"> </v>
      </c>
      <c r="G91" s="38"/>
      <c r="H91" s="38"/>
      <c r="I91" s="137" t="s">
        <v>30</v>
      </c>
      <c r="J91" s="35" t="str">
        <f>E21</f>
        <v xml:space="preserve"> 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37" t="s">
        <v>32</v>
      </c>
      <c r="J92" s="35" t="str">
        <f>E24</f>
        <v xml:space="preserve"> 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4"/>
      <c r="J93" s="38"/>
      <c r="K93" s="38"/>
      <c r="L93" s="42"/>
    </row>
    <row r="94" s="1" customFormat="1" ht="29.28" customHeight="1">
      <c r="B94" s="37"/>
      <c r="C94" s="175" t="s">
        <v>91</v>
      </c>
      <c r="D94" s="176"/>
      <c r="E94" s="176"/>
      <c r="F94" s="176"/>
      <c r="G94" s="176"/>
      <c r="H94" s="176"/>
      <c r="I94" s="177"/>
      <c r="J94" s="178" t="s">
        <v>92</v>
      </c>
      <c r="K94" s="176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4"/>
      <c r="J95" s="38"/>
      <c r="K95" s="38"/>
      <c r="L95" s="42"/>
    </row>
    <row r="96" s="1" customFormat="1" ht="22.8" customHeight="1">
      <c r="B96" s="37"/>
      <c r="C96" s="179" t="s">
        <v>93</v>
      </c>
      <c r="D96" s="38"/>
      <c r="E96" s="38"/>
      <c r="F96" s="38"/>
      <c r="G96" s="38"/>
      <c r="H96" s="38"/>
      <c r="I96" s="134"/>
      <c r="J96" s="104">
        <f>J138</f>
        <v>0</v>
      </c>
      <c r="K96" s="38"/>
      <c r="L96" s="42"/>
      <c r="AU96" s="16" t="s">
        <v>94</v>
      </c>
    </row>
    <row r="97" s="8" customFormat="1" ht="24.96" customHeight="1">
      <c r="B97" s="180"/>
      <c r="C97" s="181"/>
      <c r="D97" s="182" t="s">
        <v>95</v>
      </c>
      <c r="E97" s="183"/>
      <c r="F97" s="183"/>
      <c r="G97" s="183"/>
      <c r="H97" s="183"/>
      <c r="I97" s="184"/>
      <c r="J97" s="185">
        <f>J139</f>
        <v>0</v>
      </c>
      <c r="K97" s="181"/>
      <c r="L97" s="186"/>
    </row>
    <row r="98" s="9" customFormat="1" ht="19.92" customHeight="1">
      <c r="B98" s="187"/>
      <c r="C98" s="188"/>
      <c r="D98" s="189" t="s">
        <v>96</v>
      </c>
      <c r="E98" s="190"/>
      <c r="F98" s="190"/>
      <c r="G98" s="190"/>
      <c r="H98" s="190"/>
      <c r="I98" s="191"/>
      <c r="J98" s="192">
        <f>J140</f>
        <v>0</v>
      </c>
      <c r="K98" s="188"/>
      <c r="L98" s="193"/>
    </row>
    <row r="99" s="9" customFormat="1" ht="19.92" customHeight="1">
      <c r="B99" s="187"/>
      <c r="C99" s="188"/>
      <c r="D99" s="189" t="s">
        <v>97</v>
      </c>
      <c r="E99" s="190"/>
      <c r="F99" s="190"/>
      <c r="G99" s="190"/>
      <c r="H99" s="190"/>
      <c r="I99" s="191"/>
      <c r="J99" s="192">
        <f>J165</f>
        <v>0</v>
      </c>
      <c r="K99" s="188"/>
      <c r="L99" s="193"/>
    </row>
    <row r="100" s="9" customFormat="1" ht="19.92" customHeight="1">
      <c r="B100" s="187"/>
      <c r="C100" s="188"/>
      <c r="D100" s="189" t="s">
        <v>98</v>
      </c>
      <c r="E100" s="190"/>
      <c r="F100" s="190"/>
      <c r="G100" s="190"/>
      <c r="H100" s="190"/>
      <c r="I100" s="191"/>
      <c r="J100" s="192">
        <f>J182</f>
        <v>0</v>
      </c>
      <c r="K100" s="188"/>
      <c r="L100" s="193"/>
    </row>
    <row r="101" s="9" customFormat="1" ht="19.92" customHeight="1">
      <c r="B101" s="187"/>
      <c r="C101" s="188"/>
      <c r="D101" s="189" t="s">
        <v>99</v>
      </c>
      <c r="E101" s="190"/>
      <c r="F101" s="190"/>
      <c r="G101" s="190"/>
      <c r="H101" s="190"/>
      <c r="I101" s="191"/>
      <c r="J101" s="192">
        <f>J188</f>
        <v>0</v>
      </c>
      <c r="K101" s="188"/>
      <c r="L101" s="193"/>
    </row>
    <row r="102" s="8" customFormat="1" ht="24.96" customHeight="1">
      <c r="B102" s="180"/>
      <c r="C102" s="181"/>
      <c r="D102" s="182" t="s">
        <v>100</v>
      </c>
      <c r="E102" s="183"/>
      <c r="F102" s="183"/>
      <c r="G102" s="183"/>
      <c r="H102" s="183"/>
      <c r="I102" s="184"/>
      <c r="J102" s="185">
        <f>J190</f>
        <v>0</v>
      </c>
      <c r="K102" s="181"/>
      <c r="L102" s="186"/>
    </row>
    <row r="103" s="9" customFormat="1" ht="19.92" customHeight="1">
      <c r="B103" s="187"/>
      <c r="C103" s="188"/>
      <c r="D103" s="189" t="s">
        <v>101</v>
      </c>
      <c r="E103" s="190"/>
      <c r="F103" s="190"/>
      <c r="G103" s="190"/>
      <c r="H103" s="190"/>
      <c r="I103" s="191"/>
      <c r="J103" s="192">
        <f>J191</f>
        <v>0</v>
      </c>
      <c r="K103" s="188"/>
      <c r="L103" s="193"/>
    </row>
    <row r="104" s="9" customFormat="1" ht="19.92" customHeight="1">
      <c r="B104" s="187"/>
      <c r="C104" s="188"/>
      <c r="D104" s="189" t="s">
        <v>102</v>
      </c>
      <c r="E104" s="190"/>
      <c r="F104" s="190"/>
      <c r="G104" s="190"/>
      <c r="H104" s="190"/>
      <c r="I104" s="191"/>
      <c r="J104" s="192">
        <f>J258</f>
        <v>0</v>
      </c>
      <c r="K104" s="188"/>
      <c r="L104" s="193"/>
    </row>
    <row r="105" s="9" customFormat="1" ht="19.92" customHeight="1">
      <c r="B105" s="187"/>
      <c r="C105" s="188"/>
      <c r="D105" s="189" t="s">
        <v>103</v>
      </c>
      <c r="E105" s="190"/>
      <c r="F105" s="190"/>
      <c r="G105" s="190"/>
      <c r="H105" s="190"/>
      <c r="I105" s="191"/>
      <c r="J105" s="192">
        <f>J286</f>
        <v>0</v>
      </c>
      <c r="K105" s="188"/>
      <c r="L105" s="193"/>
    </row>
    <row r="106" s="9" customFormat="1" ht="19.92" customHeight="1">
      <c r="B106" s="187"/>
      <c r="C106" s="188"/>
      <c r="D106" s="189" t="s">
        <v>104</v>
      </c>
      <c r="E106" s="190"/>
      <c r="F106" s="190"/>
      <c r="G106" s="190"/>
      <c r="H106" s="190"/>
      <c r="I106" s="191"/>
      <c r="J106" s="192">
        <f>J313</f>
        <v>0</v>
      </c>
      <c r="K106" s="188"/>
      <c r="L106" s="193"/>
    </row>
    <row r="107" s="8" customFormat="1" ht="24.96" customHeight="1">
      <c r="B107" s="180"/>
      <c r="C107" s="181"/>
      <c r="D107" s="182" t="s">
        <v>105</v>
      </c>
      <c r="E107" s="183"/>
      <c r="F107" s="183"/>
      <c r="G107" s="183"/>
      <c r="H107" s="183"/>
      <c r="I107" s="184"/>
      <c r="J107" s="185">
        <f>J322</f>
        <v>0</v>
      </c>
      <c r="K107" s="181"/>
      <c r="L107" s="186"/>
    </row>
    <row r="108" s="9" customFormat="1" ht="19.92" customHeight="1">
      <c r="B108" s="187"/>
      <c r="C108" s="188"/>
      <c r="D108" s="189" t="s">
        <v>106</v>
      </c>
      <c r="E108" s="190"/>
      <c r="F108" s="190"/>
      <c r="G108" s="190"/>
      <c r="H108" s="190"/>
      <c r="I108" s="191"/>
      <c r="J108" s="192">
        <f>J323</f>
        <v>0</v>
      </c>
      <c r="K108" s="188"/>
      <c r="L108" s="193"/>
    </row>
    <row r="109" s="1" customFormat="1" ht="21.84" customHeight="1">
      <c r="B109" s="37"/>
      <c r="C109" s="38"/>
      <c r="D109" s="38"/>
      <c r="E109" s="38"/>
      <c r="F109" s="38"/>
      <c r="G109" s="38"/>
      <c r="H109" s="38"/>
      <c r="I109" s="134"/>
      <c r="J109" s="38"/>
      <c r="K109" s="38"/>
      <c r="L109" s="42"/>
    </row>
    <row r="110" s="1" customFormat="1" ht="6.96" customHeight="1">
      <c r="B110" s="37"/>
      <c r="C110" s="38"/>
      <c r="D110" s="38"/>
      <c r="E110" s="38"/>
      <c r="F110" s="38"/>
      <c r="G110" s="38"/>
      <c r="H110" s="38"/>
      <c r="I110" s="134"/>
      <c r="J110" s="38"/>
      <c r="K110" s="38"/>
      <c r="L110" s="42"/>
    </row>
    <row r="111" s="1" customFormat="1" ht="29.28" customHeight="1">
      <c r="B111" s="37"/>
      <c r="C111" s="179" t="s">
        <v>107</v>
      </c>
      <c r="D111" s="38"/>
      <c r="E111" s="38"/>
      <c r="F111" s="38"/>
      <c r="G111" s="38"/>
      <c r="H111" s="38"/>
      <c r="I111" s="134"/>
      <c r="J111" s="194">
        <f>ROUND(J112 + J113 + J114 + J115 + J116 + J117,2)</f>
        <v>0</v>
      </c>
      <c r="K111" s="38"/>
      <c r="L111" s="42"/>
      <c r="N111" s="195" t="s">
        <v>38</v>
      </c>
    </row>
    <row r="112" s="1" customFormat="1" ht="18" customHeight="1">
      <c r="B112" s="37"/>
      <c r="C112" s="38"/>
      <c r="D112" s="196" t="s">
        <v>108</v>
      </c>
      <c r="E112" s="197"/>
      <c r="F112" s="197"/>
      <c r="G112" s="38"/>
      <c r="H112" s="38"/>
      <c r="I112" s="134"/>
      <c r="J112" s="198">
        <v>0</v>
      </c>
      <c r="K112" s="38"/>
      <c r="L112" s="199"/>
      <c r="M112" s="134"/>
      <c r="N112" s="200" t="s">
        <v>39</v>
      </c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201" t="s">
        <v>109</v>
      </c>
      <c r="AZ112" s="134"/>
      <c r="BA112" s="134"/>
      <c r="BB112" s="134"/>
      <c r="BC112" s="134"/>
      <c r="BD112" s="134"/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01" t="s">
        <v>82</v>
      </c>
      <c r="BK112" s="134"/>
      <c r="BL112" s="134"/>
      <c r="BM112" s="134"/>
    </row>
    <row r="113" s="1" customFormat="1" ht="18" customHeight="1">
      <c r="B113" s="37"/>
      <c r="C113" s="38"/>
      <c r="D113" s="196" t="s">
        <v>110</v>
      </c>
      <c r="E113" s="197"/>
      <c r="F113" s="197"/>
      <c r="G113" s="38"/>
      <c r="H113" s="38"/>
      <c r="I113" s="134"/>
      <c r="J113" s="198">
        <v>0</v>
      </c>
      <c r="K113" s="38"/>
      <c r="L113" s="199"/>
      <c r="M113" s="134"/>
      <c r="N113" s="200" t="s">
        <v>39</v>
      </c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201" t="s">
        <v>109</v>
      </c>
      <c r="AZ113" s="134"/>
      <c r="BA113" s="134"/>
      <c r="BB113" s="134"/>
      <c r="BC113" s="134"/>
      <c r="BD113" s="134"/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201" t="s">
        <v>82</v>
      </c>
      <c r="BK113" s="134"/>
      <c r="BL113" s="134"/>
      <c r="BM113" s="134"/>
    </row>
    <row r="114" s="1" customFormat="1" ht="18" customHeight="1">
      <c r="B114" s="37"/>
      <c r="C114" s="38"/>
      <c r="D114" s="196" t="s">
        <v>111</v>
      </c>
      <c r="E114" s="197"/>
      <c r="F114" s="197"/>
      <c r="G114" s="38"/>
      <c r="H114" s="38"/>
      <c r="I114" s="134"/>
      <c r="J114" s="198">
        <v>0</v>
      </c>
      <c r="K114" s="38"/>
      <c r="L114" s="199"/>
      <c r="M114" s="134"/>
      <c r="N114" s="200" t="s">
        <v>39</v>
      </c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201" t="s">
        <v>109</v>
      </c>
      <c r="AZ114" s="134"/>
      <c r="BA114" s="134"/>
      <c r="BB114" s="134"/>
      <c r="BC114" s="134"/>
      <c r="BD114" s="134"/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201" t="s">
        <v>82</v>
      </c>
      <c r="BK114" s="134"/>
      <c r="BL114" s="134"/>
      <c r="BM114" s="134"/>
    </row>
    <row r="115" s="1" customFormat="1" ht="18" customHeight="1">
      <c r="B115" s="37"/>
      <c r="C115" s="38"/>
      <c r="D115" s="196" t="s">
        <v>112</v>
      </c>
      <c r="E115" s="197"/>
      <c r="F115" s="197"/>
      <c r="G115" s="38"/>
      <c r="H115" s="38"/>
      <c r="I115" s="134"/>
      <c r="J115" s="198">
        <v>0</v>
      </c>
      <c r="K115" s="38"/>
      <c r="L115" s="199"/>
      <c r="M115" s="134"/>
      <c r="N115" s="200" t="s">
        <v>39</v>
      </c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201" t="s">
        <v>109</v>
      </c>
      <c r="AZ115" s="134"/>
      <c r="BA115" s="134"/>
      <c r="BB115" s="134"/>
      <c r="BC115" s="134"/>
      <c r="BD115" s="134"/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01" t="s">
        <v>82</v>
      </c>
      <c r="BK115" s="134"/>
      <c r="BL115" s="134"/>
      <c r="BM115" s="134"/>
    </row>
    <row r="116" s="1" customFormat="1" ht="18" customHeight="1">
      <c r="B116" s="37"/>
      <c r="C116" s="38"/>
      <c r="D116" s="196" t="s">
        <v>113</v>
      </c>
      <c r="E116" s="197"/>
      <c r="F116" s="197"/>
      <c r="G116" s="38"/>
      <c r="H116" s="38"/>
      <c r="I116" s="134"/>
      <c r="J116" s="198">
        <v>0</v>
      </c>
      <c r="K116" s="38"/>
      <c r="L116" s="199"/>
      <c r="M116" s="134"/>
      <c r="N116" s="200" t="s">
        <v>39</v>
      </c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201" t="s">
        <v>109</v>
      </c>
      <c r="AZ116" s="134"/>
      <c r="BA116" s="134"/>
      <c r="BB116" s="134"/>
      <c r="BC116" s="134"/>
      <c r="BD116" s="134"/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01" t="s">
        <v>82</v>
      </c>
      <c r="BK116" s="134"/>
      <c r="BL116" s="134"/>
      <c r="BM116" s="134"/>
    </row>
    <row r="117" s="1" customFormat="1" ht="18" customHeight="1">
      <c r="B117" s="37"/>
      <c r="C117" s="38"/>
      <c r="D117" s="197" t="s">
        <v>114</v>
      </c>
      <c r="E117" s="38"/>
      <c r="F117" s="38"/>
      <c r="G117" s="38"/>
      <c r="H117" s="38"/>
      <c r="I117" s="134"/>
      <c r="J117" s="198">
        <f>ROUND(J30*T117,2)</f>
        <v>0</v>
      </c>
      <c r="K117" s="38"/>
      <c r="L117" s="199"/>
      <c r="M117" s="134"/>
      <c r="N117" s="200" t="s">
        <v>39</v>
      </c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201" t="s">
        <v>115</v>
      </c>
      <c r="AZ117" s="134"/>
      <c r="BA117" s="134"/>
      <c r="BB117" s="134"/>
      <c r="BC117" s="134"/>
      <c r="BD117" s="134"/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01" t="s">
        <v>82</v>
      </c>
      <c r="BK117" s="134"/>
      <c r="BL117" s="134"/>
      <c r="BM117" s="134"/>
    </row>
    <row r="118" s="1" customFormat="1">
      <c r="B118" s="37"/>
      <c r="C118" s="38"/>
      <c r="D118" s="38"/>
      <c r="E118" s="38"/>
      <c r="F118" s="38"/>
      <c r="G118" s="38"/>
      <c r="H118" s="38"/>
      <c r="I118" s="134"/>
      <c r="J118" s="38"/>
      <c r="K118" s="38"/>
      <c r="L118" s="42"/>
    </row>
    <row r="119" s="1" customFormat="1" ht="29.28" customHeight="1">
      <c r="B119" s="37"/>
      <c r="C119" s="203" t="s">
        <v>116</v>
      </c>
      <c r="D119" s="176"/>
      <c r="E119" s="176"/>
      <c r="F119" s="176"/>
      <c r="G119" s="176"/>
      <c r="H119" s="176"/>
      <c r="I119" s="177"/>
      <c r="J119" s="204">
        <f>ROUND(J96+J111,2)</f>
        <v>0</v>
      </c>
      <c r="K119" s="176"/>
      <c r="L119" s="42"/>
    </row>
    <row r="120" s="1" customFormat="1" ht="6.96" customHeight="1">
      <c r="B120" s="60"/>
      <c r="C120" s="61"/>
      <c r="D120" s="61"/>
      <c r="E120" s="61"/>
      <c r="F120" s="61"/>
      <c r="G120" s="61"/>
      <c r="H120" s="61"/>
      <c r="I120" s="170"/>
      <c r="J120" s="61"/>
      <c r="K120" s="61"/>
      <c r="L120" s="42"/>
    </row>
    <row r="124" s="1" customFormat="1" ht="6.96" customHeight="1">
      <c r="B124" s="62"/>
      <c r="C124" s="63"/>
      <c r="D124" s="63"/>
      <c r="E124" s="63"/>
      <c r="F124" s="63"/>
      <c r="G124" s="63"/>
      <c r="H124" s="63"/>
      <c r="I124" s="173"/>
      <c r="J124" s="63"/>
      <c r="K124" s="63"/>
      <c r="L124" s="42"/>
    </row>
    <row r="125" s="1" customFormat="1" ht="24.96" customHeight="1">
      <c r="B125" s="37"/>
      <c r="C125" s="22" t="s">
        <v>117</v>
      </c>
      <c r="D125" s="38"/>
      <c r="E125" s="38"/>
      <c r="F125" s="38"/>
      <c r="G125" s="38"/>
      <c r="H125" s="38"/>
      <c r="I125" s="134"/>
      <c r="J125" s="38"/>
      <c r="K125" s="38"/>
      <c r="L125" s="42"/>
    </row>
    <row r="126" s="1" customFormat="1" ht="6.96" customHeight="1">
      <c r="B126" s="37"/>
      <c r="C126" s="38"/>
      <c r="D126" s="38"/>
      <c r="E126" s="38"/>
      <c r="F126" s="38"/>
      <c r="G126" s="38"/>
      <c r="H126" s="38"/>
      <c r="I126" s="134"/>
      <c r="J126" s="38"/>
      <c r="K126" s="38"/>
      <c r="L126" s="42"/>
    </row>
    <row r="127" s="1" customFormat="1" ht="12" customHeight="1">
      <c r="B127" s="37"/>
      <c r="C127" s="31" t="s">
        <v>16</v>
      </c>
      <c r="D127" s="38"/>
      <c r="E127" s="38"/>
      <c r="F127" s="38"/>
      <c r="G127" s="38"/>
      <c r="H127" s="38"/>
      <c r="I127" s="134"/>
      <c r="J127" s="38"/>
      <c r="K127" s="38"/>
      <c r="L127" s="42"/>
    </row>
    <row r="128" s="1" customFormat="1" ht="16.5" customHeight="1">
      <c r="B128" s="37"/>
      <c r="C128" s="38"/>
      <c r="D128" s="38"/>
      <c r="E128" s="174" t="str">
        <f>E7</f>
        <v>Kolej Evžena Rošického - objekt C1</v>
      </c>
      <c r="F128" s="31"/>
      <c r="G128" s="31"/>
      <c r="H128" s="31"/>
      <c r="I128" s="134"/>
      <c r="J128" s="38"/>
      <c r="K128" s="38"/>
      <c r="L128" s="42"/>
    </row>
    <row r="129" s="1" customFormat="1" ht="12" customHeight="1">
      <c r="B129" s="37"/>
      <c r="C129" s="31" t="s">
        <v>86</v>
      </c>
      <c r="D129" s="38"/>
      <c r="E129" s="38"/>
      <c r="F129" s="38"/>
      <c r="G129" s="38"/>
      <c r="H129" s="38"/>
      <c r="I129" s="134"/>
      <c r="J129" s="38"/>
      <c r="K129" s="38"/>
      <c r="L129" s="42"/>
    </row>
    <row r="130" s="1" customFormat="1" ht="16.5" customHeight="1">
      <c r="B130" s="37"/>
      <c r="C130" s="38"/>
      <c r="D130" s="38"/>
      <c r="E130" s="70" t="str">
        <f>E9</f>
        <v>05310001 - Výměna dveří bez 1.PP</v>
      </c>
      <c r="F130" s="38"/>
      <c r="G130" s="38"/>
      <c r="H130" s="38"/>
      <c r="I130" s="134"/>
      <c r="J130" s="38"/>
      <c r="K130" s="38"/>
      <c r="L130" s="42"/>
    </row>
    <row r="131" s="1" customFormat="1" ht="6.96" customHeight="1">
      <c r="B131" s="37"/>
      <c r="C131" s="38"/>
      <c r="D131" s="38"/>
      <c r="E131" s="38"/>
      <c r="F131" s="38"/>
      <c r="G131" s="38"/>
      <c r="H131" s="38"/>
      <c r="I131" s="134"/>
      <c r="J131" s="38"/>
      <c r="K131" s="38"/>
      <c r="L131" s="42"/>
    </row>
    <row r="132" s="1" customFormat="1" ht="12" customHeight="1">
      <c r="B132" s="37"/>
      <c r="C132" s="31" t="s">
        <v>20</v>
      </c>
      <c r="D132" s="38"/>
      <c r="E132" s="38"/>
      <c r="F132" s="26" t="str">
        <f>F12</f>
        <v>Olomouc - Lazce</v>
      </c>
      <c r="G132" s="38"/>
      <c r="H132" s="38"/>
      <c r="I132" s="137" t="s">
        <v>22</v>
      </c>
      <c r="J132" s="73" t="str">
        <f>IF(J12="","",J12)</f>
        <v>20. 7. 2022</v>
      </c>
      <c r="K132" s="38"/>
      <c r="L132" s="42"/>
    </row>
    <row r="133" s="1" customFormat="1" ht="6.96" customHeight="1">
      <c r="B133" s="37"/>
      <c r="C133" s="38"/>
      <c r="D133" s="38"/>
      <c r="E133" s="38"/>
      <c r="F133" s="38"/>
      <c r="G133" s="38"/>
      <c r="H133" s="38"/>
      <c r="I133" s="134"/>
      <c r="J133" s="38"/>
      <c r="K133" s="38"/>
      <c r="L133" s="42"/>
    </row>
    <row r="134" s="1" customFormat="1" ht="15.15" customHeight="1">
      <c r="B134" s="37"/>
      <c r="C134" s="31" t="s">
        <v>24</v>
      </c>
      <c r="D134" s="38"/>
      <c r="E134" s="38"/>
      <c r="F134" s="26" t="str">
        <f>E15</f>
        <v xml:space="preserve"> </v>
      </c>
      <c r="G134" s="38"/>
      <c r="H134" s="38"/>
      <c r="I134" s="137" t="s">
        <v>30</v>
      </c>
      <c r="J134" s="35" t="str">
        <f>E21</f>
        <v xml:space="preserve"> </v>
      </c>
      <c r="K134" s="38"/>
      <c r="L134" s="42"/>
    </row>
    <row r="135" s="1" customFormat="1" ht="15.15" customHeight="1">
      <c r="B135" s="37"/>
      <c r="C135" s="31" t="s">
        <v>28</v>
      </c>
      <c r="D135" s="38"/>
      <c r="E135" s="38"/>
      <c r="F135" s="26" t="str">
        <f>IF(E18="","",E18)</f>
        <v>Vyplň údaj</v>
      </c>
      <c r="G135" s="38"/>
      <c r="H135" s="38"/>
      <c r="I135" s="137" t="s">
        <v>32</v>
      </c>
      <c r="J135" s="35" t="str">
        <f>E24</f>
        <v xml:space="preserve"> </v>
      </c>
      <c r="K135" s="38"/>
      <c r="L135" s="42"/>
    </row>
    <row r="136" s="1" customFormat="1" ht="10.32" customHeight="1">
      <c r="B136" s="37"/>
      <c r="C136" s="38"/>
      <c r="D136" s="38"/>
      <c r="E136" s="38"/>
      <c r="F136" s="38"/>
      <c r="G136" s="38"/>
      <c r="H136" s="38"/>
      <c r="I136" s="134"/>
      <c r="J136" s="38"/>
      <c r="K136" s="38"/>
      <c r="L136" s="42"/>
    </row>
    <row r="137" s="10" customFormat="1" ht="29.28" customHeight="1">
      <c r="B137" s="205"/>
      <c r="C137" s="206" t="s">
        <v>118</v>
      </c>
      <c r="D137" s="207" t="s">
        <v>59</v>
      </c>
      <c r="E137" s="207" t="s">
        <v>55</v>
      </c>
      <c r="F137" s="207" t="s">
        <v>56</v>
      </c>
      <c r="G137" s="207" t="s">
        <v>119</v>
      </c>
      <c r="H137" s="207" t="s">
        <v>120</v>
      </c>
      <c r="I137" s="208" t="s">
        <v>121</v>
      </c>
      <c r="J137" s="209" t="s">
        <v>92</v>
      </c>
      <c r="K137" s="210" t="s">
        <v>122</v>
      </c>
      <c r="L137" s="211"/>
      <c r="M137" s="94" t="s">
        <v>1</v>
      </c>
      <c r="N137" s="95" t="s">
        <v>38</v>
      </c>
      <c r="O137" s="95" t="s">
        <v>123</v>
      </c>
      <c r="P137" s="95" t="s">
        <v>124</v>
      </c>
      <c r="Q137" s="95" t="s">
        <v>125</v>
      </c>
      <c r="R137" s="95" t="s">
        <v>126</v>
      </c>
      <c r="S137" s="95" t="s">
        <v>127</v>
      </c>
      <c r="T137" s="96" t="s">
        <v>128</v>
      </c>
    </row>
    <row r="138" s="1" customFormat="1" ht="22.8" customHeight="1">
      <c r="B138" s="37"/>
      <c r="C138" s="101" t="s">
        <v>129</v>
      </c>
      <c r="D138" s="38"/>
      <c r="E138" s="38"/>
      <c r="F138" s="38"/>
      <c r="G138" s="38"/>
      <c r="H138" s="38"/>
      <c r="I138" s="134"/>
      <c r="J138" s="212">
        <f>BK138</f>
        <v>0</v>
      </c>
      <c r="K138" s="38"/>
      <c r="L138" s="42"/>
      <c r="M138" s="97"/>
      <c r="N138" s="98"/>
      <c r="O138" s="98"/>
      <c r="P138" s="213">
        <f>P139+P190+P322</f>
        <v>0</v>
      </c>
      <c r="Q138" s="98"/>
      <c r="R138" s="213">
        <f>R139+R190+R322</f>
        <v>14.99744304</v>
      </c>
      <c r="S138" s="98"/>
      <c r="T138" s="214">
        <f>T139+T190+T322</f>
        <v>14.952</v>
      </c>
      <c r="AT138" s="16" t="s">
        <v>73</v>
      </c>
      <c r="AU138" s="16" t="s">
        <v>94</v>
      </c>
      <c r="BK138" s="215">
        <f>BK139+BK190+BK322</f>
        <v>0</v>
      </c>
    </row>
    <row r="139" s="11" customFormat="1" ht="25.92" customHeight="1">
      <c r="B139" s="216"/>
      <c r="C139" s="217"/>
      <c r="D139" s="218" t="s">
        <v>73</v>
      </c>
      <c r="E139" s="219" t="s">
        <v>130</v>
      </c>
      <c r="F139" s="219" t="s">
        <v>131</v>
      </c>
      <c r="G139" s="217"/>
      <c r="H139" s="217"/>
      <c r="I139" s="220"/>
      <c r="J139" s="221">
        <f>BK139</f>
        <v>0</v>
      </c>
      <c r="K139" s="217"/>
      <c r="L139" s="222"/>
      <c r="M139" s="223"/>
      <c r="N139" s="224"/>
      <c r="O139" s="224"/>
      <c r="P139" s="225">
        <f>P140+P165+P182+P188</f>
        <v>0</v>
      </c>
      <c r="Q139" s="224"/>
      <c r="R139" s="225">
        <f>R140+R165+R182+R188</f>
        <v>10.7775318</v>
      </c>
      <c r="S139" s="224"/>
      <c r="T139" s="226">
        <f>T140+T165+T182+T188</f>
        <v>12.1296</v>
      </c>
      <c r="AR139" s="227" t="s">
        <v>82</v>
      </c>
      <c r="AT139" s="228" t="s">
        <v>73</v>
      </c>
      <c r="AU139" s="228" t="s">
        <v>74</v>
      </c>
      <c r="AY139" s="227" t="s">
        <v>132</v>
      </c>
      <c r="BK139" s="229">
        <f>BK140+BK165+BK182+BK188</f>
        <v>0</v>
      </c>
    </row>
    <row r="140" s="11" customFormat="1" ht="22.8" customHeight="1">
      <c r="B140" s="216"/>
      <c r="C140" s="217"/>
      <c r="D140" s="218" t="s">
        <v>73</v>
      </c>
      <c r="E140" s="230" t="s">
        <v>133</v>
      </c>
      <c r="F140" s="230" t="s">
        <v>134</v>
      </c>
      <c r="G140" s="217"/>
      <c r="H140" s="217"/>
      <c r="I140" s="220"/>
      <c r="J140" s="231">
        <f>BK140</f>
        <v>0</v>
      </c>
      <c r="K140" s="217"/>
      <c r="L140" s="222"/>
      <c r="M140" s="223"/>
      <c r="N140" s="224"/>
      <c r="O140" s="224"/>
      <c r="P140" s="225">
        <f>SUM(P141:P164)</f>
        <v>0</v>
      </c>
      <c r="Q140" s="224"/>
      <c r="R140" s="225">
        <f>SUM(R141:R164)</f>
        <v>10.754739799999999</v>
      </c>
      <c r="S140" s="224"/>
      <c r="T140" s="226">
        <f>SUM(T141:T164)</f>
        <v>0</v>
      </c>
      <c r="AR140" s="227" t="s">
        <v>82</v>
      </c>
      <c r="AT140" s="228" t="s">
        <v>73</v>
      </c>
      <c r="AU140" s="228" t="s">
        <v>82</v>
      </c>
      <c r="AY140" s="227" t="s">
        <v>132</v>
      </c>
      <c r="BK140" s="229">
        <f>SUM(BK141:BK164)</f>
        <v>0</v>
      </c>
    </row>
    <row r="141" s="1" customFormat="1" ht="24" customHeight="1">
      <c r="B141" s="37"/>
      <c r="C141" s="232" t="s">
        <v>82</v>
      </c>
      <c r="D141" s="232" t="s">
        <v>135</v>
      </c>
      <c r="E141" s="233" t="s">
        <v>136</v>
      </c>
      <c r="F141" s="234" t="s">
        <v>137</v>
      </c>
      <c r="G141" s="235" t="s">
        <v>138</v>
      </c>
      <c r="H141" s="236">
        <v>1002.4</v>
      </c>
      <c r="I141" s="237"/>
      <c r="J141" s="238">
        <f>ROUND(I141*H141,2)</f>
        <v>0</v>
      </c>
      <c r="K141" s="234" t="s">
        <v>139</v>
      </c>
      <c r="L141" s="42"/>
      <c r="M141" s="239" t="s">
        <v>1</v>
      </c>
      <c r="N141" s="240" t="s">
        <v>39</v>
      </c>
      <c r="O141" s="85"/>
      <c r="P141" s="241">
        <f>O141*H141</f>
        <v>0</v>
      </c>
      <c r="Q141" s="241">
        <v>0.0015</v>
      </c>
      <c r="R141" s="241">
        <f>Q141*H141</f>
        <v>1.5036000000000001</v>
      </c>
      <c r="S141" s="241">
        <v>0</v>
      </c>
      <c r="T141" s="242">
        <f>S141*H141</f>
        <v>0</v>
      </c>
      <c r="AR141" s="243" t="s">
        <v>140</v>
      </c>
      <c r="AT141" s="243" t="s">
        <v>135</v>
      </c>
      <c r="AU141" s="243" t="s">
        <v>84</v>
      </c>
      <c r="AY141" s="16" t="s">
        <v>132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6" t="s">
        <v>82</v>
      </c>
      <c r="BK141" s="244">
        <f>ROUND(I141*H141,2)</f>
        <v>0</v>
      </c>
      <c r="BL141" s="16" t="s">
        <v>140</v>
      </c>
      <c r="BM141" s="243" t="s">
        <v>141</v>
      </c>
    </row>
    <row r="142" s="12" customFormat="1">
      <c r="B142" s="245"/>
      <c r="C142" s="246"/>
      <c r="D142" s="247" t="s">
        <v>142</v>
      </c>
      <c r="E142" s="248" t="s">
        <v>1</v>
      </c>
      <c r="F142" s="249" t="s">
        <v>143</v>
      </c>
      <c r="G142" s="246"/>
      <c r="H142" s="250">
        <v>499.80000000000001</v>
      </c>
      <c r="I142" s="251"/>
      <c r="J142" s="246"/>
      <c r="K142" s="246"/>
      <c r="L142" s="252"/>
      <c r="M142" s="253"/>
      <c r="N142" s="254"/>
      <c r="O142" s="254"/>
      <c r="P142" s="254"/>
      <c r="Q142" s="254"/>
      <c r="R142" s="254"/>
      <c r="S142" s="254"/>
      <c r="T142" s="255"/>
      <c r="AT142" s="256" t="s">
        <v>142</v>
      </c>
      <c r="AU142" s="256" t="s">
        <v>84</v>
      </c>
      <c r="AV142" s="12" t="s">
        <v>84</v>
      </c>
      <c r="AW142" s="12" t="s">
        <v>31</v>
      </c>
      <c r="AX142" s="12" t="s">
        <v>74</v>
      </c>
      <c r="AY142" s="256" t="s">
        <v>132</v>
      </c>
    </row>
    <row r="143" s="12" customFormat="1">
      <c r="B143" s="245"/>
      <c r="C143" s="246"/>
      <c r="D143" s="247" t="s">
        <v>142</v>
      </c>
      <c r="E143" s="248" t="s">
        <v>1</v>
      </c>
      <c r="F143" s="249" t="s">
        <v>144</v>
      </c>
      <c r="G143" s="246"/>
      <c r="H143" s="250">
        <v>357</v>
      </c>
      <c r="I143" s="251"/>
      <c r="J143" s="246"/>
      <c r="K143" s="246"/>
      <c r="L143" s="252"/>
      <c r="M143" s="253"/>
      <c r="N143" s="254"/>
      <c r="O143" s="254"/>
      <c r="P143" s="254"/>
      <c r="Q143" s="254"/>
      <c r="R143" s="254"/>
      <c r="S143" s="254"/>
      <c r="T143" s="255"/>
      <c r="AT143" s="256" t="s">
        <v>142</v>
      </c>
      <c r="AU143" s="256" t="s">
        <v>84</v>
      </c>
      <c r="AV143" s="12" t="s">
        <v>84</v>
      </c>
      <c r="AW143" s="12" t="s">
        <v>31</v>
      </c>
      <c r="AX143" s="12" t="s">
        <v>74</v>
      </c>
      <c r="AY143" s="256" t="s">
        <v>132</v>
      </c>
    </row>
    <row r="144" s="12" customFormat="1">
      <c r="B144" s="245"/>
      <c r="C144" s="246"/>
      <c r="D144" s="247" t="s">
        <v>142</v>
      </c>
      <c r="E144" s="248" t="s">
        <v>1</v>
      </c>
      <c r="F144" s="249" t="s">
        <v>145</v>
      </c>
      <c r="G144" s="246"/>
      <c r="H144" s="250">
        <v>145.59999999999999</v>
      </c>
      <c r="I144" s="251"/>
      <c r="J144" s="246"/>
      <c r="K144" s="246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142</v>
      </c>
      <c r="AU144" s="256" t="s">
        <v>84</v>
      </c>
      <c r="AV144" s="12" t="s">
        <v>84</v>
      </c>
      <c r="AW144" s="12" t="s">
        <v>31</v>
      </c>
      <c r="AX144" s="12" t="s">
        <v>74</v>
      </c>
      <c r="AY144" s="256" t="s">
        <v>132</v>
      </c>
    </row>
    <row r="145" s="13" customFormat="1">
      <c r="B145" s="257"/>
      <c r="C145" s="258"/>
      <c r="D145" s="247" t="s">
        <v>142</v>
      </c>
      <c r="E145" s="259" t="s">
        <v>1</v>
      </c>
      <c r="F145" s="260" t="s">
        <v>146</v>
      </c>
      <c r="G145" s="258"/>
      <c r="H145" s="261">
        <v>1002.4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AT145" s="267" t="s">
        <v>142</v>
      </c>
      <c r="AU145" s="267" t="s">
        <v>84</v>
      </c>
      <c r="AV145" s="13" t="s">
        <v>140</v>
      </c>
      <c r="AW145" s="13" t="s">
        <v>31</v>
      </c>
      <c r="AX145" s="13" t="s">
        <v>82</v>
      </c>
      <c r="AY145" s="267" t="s">
        <v>132</v>
      </c>
    </row>
    <row r="146" s="1" customFormat="1" ht="24" customHeight="1">
      <c r="B146" s="37"/>
      <c r="C146" s="232" t="s">
        <v>84</v>
      </c>
      <c r="D146" s="232" t="s">
        <v>135</v>
      </c>
      <c r="E146" s="233" t="s">
        <v>147</v>
      </c>
      <c r="F146" s="234" t="s">
        <v>148</v>
      </c>
      <c r="G146" s="235" t="s">
        <v>149</v>
      </c>
      <c r="H146" s="236">
        <v>1.47</v>
      </c>
      <c r="I146" s="237"/>
      <c r="J146" s="238">
        <f>ROUND(I146*H146,2)</f>
        <v>0</v>
      </c>
      <c r="K146" s="234" t="s">
        <v>139</v>
      </c>
      <c r="L146" s="42"/>
      <c r="M146" s="239" t="s">
        <v>1</v>
      </c>
      <c r="N146" s="240" t="s">
        <v>39</v>
      </c>
      <c r="O146" s="85"/>
      <c r="P146" s="241">
        <f>O146*H146</f>
        <v>0</v>
      </c>
      <c r="Q146" s="241">
        <v>2.2563399999999998</v>
      </c>
      <c r="R146" s="241">
        <f>Q146*H146</f>
        <v>3.3168197999999998</v>
      </c>
      <c r="S146" s="241">
        <v>0</v>
      </c>
      <c r="T146" s="242">
        <f>S146*H146</f>
        <v>0</v>
      </c>
      <c r="AR146" s="243" t="s">
        <v>140</v>
      </c>
      <c r="AT146" s="243" t="s">
        <v>135</v>
      </c>
      <c r="AU146" s="243" t="s">
        <v>84</v>
      </c>
      <c r="AY146" s="16" t="s">
        <v>132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6" t="s">
        <v>82</v>
      </c>
      <c r="BK146" s="244">
        <f>ROUND(I146*H146,2)</f>
        <v>0</v>
      </c>
      <c r="BL146" s="16" t="s">
        <v>140</v>
      </c>
      <c r="BM146" s="243" t="s">
        <v>150</v>
      </c>
    </row>
    <row r="147" s="12" customFormat="1">
      <c r="B147" s="245"/>
      <c r="C147" s="246"/>
      <c r="D147" s="247" t="s">
        <v>142</v>
      </c>
      <c r="E147" s="248" t="s">
        <v>1</v>
      </c>
      <c r="F147" s="249" t="s">
        <v>151</v>
      </c>
      <c r="G147" s="246"/>
      <c r="H147" s="250">
        <v>0.73499999999999999</v>
      </c>
      <c r="I147" s="251"/>
      <c r="J147" s="246"/>
      <c r="K147" s="246"/>
      <c r="L147" s="252"/>
      <c r="M147" s="253"/>
      <c r="N147" s="254"/>
      <c r="O147" s="254"/>
      <c r="P147" s="254"/>
      <c r="Q147" s="254"/>
      <c r="R147" s="254"/>
      <c r="S147" s="254"/>
      <c r="T147" s="255"/>
      <c r="AT147" s="256" t="s">
        <v>142</v>
      </c>
      <c r="AU147" s="256" t="s">
        <v>84</v>
      </c>
      <c r="AV147" s="12" t="s">
        <v>84</v>
      </c>
      <c r="AW147" s="12" t="s">
        <v>31</v>
      </c>
      <c r="AX147" s="12" t="s">
        <v>74</v>
      </c>
      <c r="AY147" s="256" t="s">
        <v>132</v>
      </c>
    </row>
    <row r="148" s="12" customFormat="1">
      <c r="B148" s="245"/>
      <c r="C148" s="246"/>
      <c r="D148" s="247" t="s">
        <v>142</v>
      </c>
      <c r="E148" s="248" t="s">
        <v>1</v>
      </c>
      <c r="F148" s="249" t="s">
        <v>152</v>
      </c>
      <c r="G148" s="246"/>
      <c r="H148" s="250">
        <v>0.52500000000000002</v>
      </c>
      <c r="I148" s="251"/>
      <c r="J148" s="246"/>
      <c r="K148" s="246"/>
      <c r="L148" s="252"/>
      <c r="M148" s="253"/>
      <c r="N148" s="254"/>
      <c r="O148" s="254"/>
      <c r="P148" s="254"/>
      <c r="Q148" s="254"/>
      <c r="R148" s="254"/>
      <c r="S148" s="254"/>
      <c r="T148" s="255"/>
      <c r="AT148" s="256" t="s">
        <v>142</v>
      </c>
      <c r="AU148" s="256" t="s">
        <v>84</v>
      </c>
      <c r="AV148" s="12" t="s">
        <v>84</v>
      </c>
      <c r="AW148" s="12" t="s">
        <v>31</v>
      </c>
      <c r="AX148" s="12" t="s">
        <v>74</v>
      </c>
      <c r="AY148" s="256" t="s">
        <v>132</v>
      </c>
    </row>
    <row r="149" s="12" customFormat="1">
      <c r="B149" s="245"/>
      <c r="C149" s="246"/>
      <c r="D149" s="247" t="s">
        <v>142</v>
      </c>
      <c r="E149" s="248" t="s">
        <v>1</v>
      </c>
      <c r="F149" s="249" t="s">
        <v>153</v>
      </c>
      <c r="G149" s="246"/>
      <c r="H149" s="250">
        <v>0.20999999999999999</v>
      </c>
      <c r="I149" s="251"/>
      <c r="J149" s="246"/>
      <c r="K149" s="246"/>
      <c r="L149" s="252"/>
      <c r="M149" s="253"/>
      <c r="N149" s="254"/>
      <c r="O149" s="254"/>
      <c r="P149" s="254"/>
      <c r="Q149" s="254"/>
      <c r="R149" s="254"/>
      <c r="S149" s="254"/>
      <c r="T149" s="255"/>
      <c r="AT149" s="256" t="s">
        <v>142</v>
      </c>
      <c r="AU149" s="256" t="s">
        <v>84</v>
      </c>
      <c r="AV149" s="12" t="s">
        <v>84</v>
      </c>
      <c r="AW149" s="12" t="s">
        <v>31</v>
      </c>
      <c r="AX149" s="12" t="s">
        <v>74</v>
      </c>
      <c r="AY149" s="256" t="s">
        <v>132</v>
      </c>
    </row>
    <row r="150" s="13" customFormat="1">
      <c r="B150" s="257"/>
      <c r="C150" s="258"/>
      <c r="D150" s="247" t="s">
        <v>142</v>
      </c>
      <c r="E150" s="259" t="s">
        <v>1</v>
      </c>
      <c r="F150" s="260" t="s">
        <v>146</v>
      </c>
      <c r="G150" s="258"/>
      <c r="H150" s="261">
        <v>1.47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AT150" s="267" t="s">
        <v>142</v>
      </c>
      <c r="AU150" s="267" t="s">
        <v>84</v>
      </c>
      <c r="AV150" s="13" t="s">
        <v>140</v>
      </c>
      <c r="AW150" s="13" t="s">
        <v>31</v>
      </c>
      <c r="AX150" s="13" t="s">
        <v>82</v>
      </c>
      <c r="AY150" s="267" t="s">
        <v>132</v>
      </c>
    </row>
    <row r="151" s="1" customFormat="1" ht="16.5" customHeight="1">
      <c r="B151" s="37"/>
      <c r="C151" s="232" t="s">
        <v>154</v>
      </c>
      <c r="D151" s="232" t="s">
        <v>135</v>
      </c>
      <c r="E151" s="233" t="s">
        <v>155</v>
      </c>
      <c r="F151" s="234" t="s">
        <v>156</v>
      </c>
      <c r="G151" s="235" t="s">
        <v>157</v>
      </c>
      <c r="H151" s="236">
        <v>98</v>
      </c>
      <c r="I151" s="237"/>
      <c r="J151" s="238">
        <f>ROUND(I151*H151,2)</f>
        <v>0</v>
      </c>
      <c r="K151" s="234" t="s">
        <v>139</v>
      </c>
      <c r="L151" s="42"/>
      <c r="M151" s="239" t="s">
        <v>1</v>
      </c>
      <c r="N151" s="240" t="s">
        <v>39</v>
      </c>
      <c r="O151" s="85"/>
      <c r="P151" s="241">
        <f>O151*H151</f>
        <v>0</v>
      </c>
      <c r="Q151" s="241">
        <v>0.04684</v>
      </c>
      <c r="R151" s="241">
        <f>Q151*H151</f>
        <v>4.5903200000000002</v>
      </c>
      <c r="S151" s="241">
        <v>0</v>
      </c>
      <c r="T151" s="242">
        <f>S151*H151</f>
        <v>0</v>
      </c>
      <c r="AR151" s="243" t="s">
        <v>140</v>
      </c>
      <c r="AT151" s="243" t="s">
        <v>135</v>
      </c>
      <c r="AU151" s="243" t="s">
        <v>84</v>
      </c>
      <c r="AY151" s="16" t="s">
        <v>132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6" t="s">
        <v>82</v>
      </c>
      <c r="BK151" s="244">
        <f>ROUND(I151*H151,2)</f>
        <v>0</v>
      </c>
      <c r="BL151" s="16" t="s">
        <v>140</v>
      </c>
      <c r="BM151" s="243" t="s">
        <v>158</v>
      </c>
    </row>
    <row r="152" s="12" customFormat="1">
      <c r="B152" s="245"/>
      <c r="C152" s="246"/>
      <c r="D152" s="247" t="s">
        <v>142</v>
      </c>
      <c r="E152" s="248" t="s">
        <v>1</v>
      </c>
      <c r="F152" s="249" t="s">
        <v>159</v>
      </c>
      <c r="G152" s="246"/>
      <c r="H152" s="250">
        <v>49</v>
      </c>
      <c r="I152" s="251"/>
      <c r="J152" s="246"/>
      <c r="K152" s="246"/>
      <c r="L152" s="252"/>
      <c r="M152" s="253"/>
      <c r="N152" s="254"/>
      <c r="O152" s="254"/>
      <c r="P152" s="254"/>
      <c r="Q152" s="254"/>
      <c r="R152" s="254"/>
      <c r="S152" s="254"/>
      <c r="T152" s="255"/>
      <c r="AT152" s="256" t="s">
        <v>142</v>
      </c>
      <c r="AU152" s="256" t="s">
        <v>84</v>
      </c>
      <c r="AV152" s="12" t="s">
        <v>84</v>
      </c>
      <c r="AW152" s="12" t="s">
        <v>31</v>
      </c>
      <c r="AX152" s="12" t="s">
        <v>74</v>
      </c>
      <c r="AY152" s="256" t="s">
        <v>132</v>
      </c>
    </row>
    <row r="153" s="12" customFormat="1">
      <c r="B153" s="245"/>
      <c r="C153" s="246"/>
      <c r="D153" s="247" t="s">
        <v>142</v>
      </c>
      <c r="E153" s="248" t="s">
        <v>1</v>
      </c>
      <c r="F153" s="249" t="s">
        <v>160</v>
      </c>
      <c r="G153" s="246"/>
      <c r="H153" s="250">
        <v>35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AT153" s="256" t="s">
        <v>142</v>
      </c>
      <c r="AU153" s="256" t="s">
        <v>84</v>
      </c>
      <c r="AV153" s="12" t="s">
        <v>84</v>
      </c>
      <c r="AW153" s="12" t="s">
        <v>31</v>
      </c>
      <c r="AX153" s="12" t="s">
        <v>74</v>
      </c>
      <c r="AY153" s="256" t="s">
        <v>132</v>
      </c>
    </row>
    <row r="154" s="12" customFormat="1">
      <c r="B154" s="245"/>
      <c r="C154" s="246"/>
      <c r="D154" s="247" t="s">
        <v>142</v>
      </c>
      <c r="E154" s="248" t="s">
        <v>1</v>
      </c>
      <c r="F154" s="249" t="s">
        <v>161</v>
      </c>
      <c r="G154" s="246"/>
      <c r="H154" s="250">
        <v>14</v>
      </c>
      <c r="I154" s="251"/>
      <c r="J154" s="246"/>
      <c r="K154" s="246"/>
      <c r="L154" s="252"/>
      <c r="M154" s="253"/>
      <c r="N154" s="254"/>
      <c r="O154" s="254"/>
      <c r="P154" s="254"/>
      <c r="Q154" s="254"/>
      <c r="R154" s="254"/>
      <c r="S154" s="254"/>
      <c r="T154" s="255"/>
      <c r="AT154" s="256" t="s">
        <v>142</v>
      </c>
      <c r="AU154" s="256" t="s">
        <v>84</v>
      </c>
      <c r="AV154" s="12" t="s">
        <v>84</v>
      </c>
      <c r="AW154" s="12" t="s">
        <v>31</v>
      </c>
      <c r="AX154" s="12" t="s">
        <v>74</v>
      </c>
      <c r="AY154" s="256" t="s">
        <v>132</v>
      </c>
    </row>
    <row r="155" s="13" customFormat="1">
      <c r="B155" s="257"/>
      <c r="C155" s="258"/>
      <c r="D155" s="247" t="s">
        <v>142</v>
      </c>
      <c r="E155" s="259" t="s">
        <v>1</v>
      </c>
      <c r="F155" s="260" t="s">
        <v>146</v>
      </c>
      <c r="G155" s="258"/>
      <c r="H155" s="261">
        <v>98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AT155" s="267" t="s">
        <v>142</v>
      </c>
      <c r="AU155" s="267" t="s">
        <v>84</v>
      </c>
      <c r="AV155" s="13" t="s">
        <v>140</v>
      </c>
      <c r="AW155" s="13" t="s">
        <v>31</v>
      </c>
      <c r="AX155" s="13" t="s">
        <v>82</v>
      </c>
      <c r="AY155" s="267" t="s">
        <v>132</v>
      </c>
    </row>
    <row r="156" s="1" customFormat="1" ht="24" customHeight="1">
      <c r="B156" s="37"/>
      <c r="C156" s="268" t="s">
        <v>140</v>
      </c>
      <c r="D156" s="268" t="s">
        <v>162</v>
      </c>
      <c r="E156" s="269" t="s">
        <v>163</v>
      </c>
      <c r="F156" s="270" t="s">
        <v>164</v>
      </c>
      <c r="G156" s="271" t="s">
        <v>157</v>
      </c>
      <c r="H156" s="272">
        <v>49</v>
      </c>
      <c r="I156" s="273"/>
      <c r="J156" s="274">
        <f>ROUND(I156*H156,2)</f>
        <v>0</v>
      </c>
      <c r="K156" s="270" t="s">
        <v>1</v>
      </c>
      <c r="L156" s="275"/>
      <c r="M156" s="276" t="s">
        <v>1</v>
      </c>
      <c r="N156" s="277" t="s">
        <v>39</v>
      </c>
      <c r="O156" s="85"/>
      <c r="P156" s="241">
        <f>O156*H156</f>
        <v>0</v>
      </c>
      <c r="Q156" s="241">
        <v>0.0137</v>
      </c>
      <c r="R156" s="241">
        <f>Q156*H156</f>
        <v>0.67130000000000001</v>
      </c>
      <c r="S156" s="241">
        <v>0</v>
      </c>
      <c r="T156" s="242">
        <f>S156*H156</f>
        <v>0</v>
      </c>
      <c r="AR156" s="243" t="s">
        <v>165</v>
      </c>
      <c r="AT156" s="243" t="s">
        <v>162</v>
      </c>
      <c r="AU156" s="243" t="s">
        <v>84</v>
      </c>
      <c r="AY156" s="16" t="s">
        <v>132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6" t="s">
        <v>82</v>
      </c>
      <c r="BK156" s="244">
        <f>ROUND(I156*H156,2)</f>
        <v>0</v>
      </c>
      <c r="BL156" s="16" t="s">
        <v>140</v>
      </c>
      <c r="BM156" s="243" t="s">
        <v>166</v>
      </c>
    </row>
    <row r="157" s="12" customFormat="1">
      <c r="B157" s="245"/>
      <c r="C157" s="246"/>
      <c r="D157" s="247" t="s">
        <v>142</v>
      </c>
      <c r="E157" s="248" t="s">
        <v>1</v>
      </c>
      <c r="F157" s="249" t="s">
        <v>159</v>
      </c>
      <c r="G157" s="246"/>
      <c r="H157" s="250">
        <v>49</v>
      </c>
      <c r="I157" s="251"/>
      <c r="J157" s="246"/>
      <c r="K157" s="246"/>
      <c r="L157" s="252"/>
      <c r="M157" s="253"/>
      <c r="N157" s="254"/>
      <c r="O157" s="254"/>
      <c r="P157" s="254"/>
      <c r="Q157" s="254"/>
      <c r="R157" s="254"/>
      <c r="S157" s="254"/>
      <c r="T157" s="255"/>
      <c r="AT157" s="256" t="s">
        <v>142</v>
      </c>
      <c r="AU157" s="256" t="s">
        <v>84</v>
      </c>
      <c r="AV157" s="12" t="s">
        <v>84</v>
      </c>
      <c r="AW157" s="12" t="s">
        <v>31</v>
      </c>
      <c r="AX157" s="12" t="s">
        <v>74</v>
      </c>
      <c r="AY157" s="256" t="s">
        <v>132</v>
      </c>
    </row>
    <row r="158" s="13" customFormat="1">
      <c r="B158" s="257"/>
      <c r="C158" s="258"/>
      <c r="D158" s="247" t="s">
        <v>142</v>
      </c>
      <c r="E158" s="259" t="s">
        <v>1</v>
      </c>
      <c r="F158" s="260" t="s">
        <v>146</v>
      </c>
      <c r="G158" s="258"/>
      <c r="H158" s="261">
        <v>49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AT158" s="267" t="s">
        <v>142</v>
      </c>
      <c r="AU158" s="267" t="s">
        <v>84</v>
      </c>
      <c r="AV158" s="13" t="s">
        <v>140</v>
      </c>
      <c r="AW158" s="13" t="s">
        <v>31</v>
      </c>
      <c r="AX158" s="13" t="s">
        <v>82</v>
      </c>
      <c r="AY158" s="267" t="s">
        <v>132</v>
      </c>
    </row>
    <row r="159" s="1" customFormat="1" ht="24" customHeight="1">
      <c r="B159" s="37"/>
      <c r="C159" s="268" t="s">
        <v>167</v>
      </c>
      <c r="D159" s="268" t="s">
        <v>162</v>
      </c>
      <c r="E159" s="269" t="s">
        <v>168</v>
      </c>
      <c r="F159" s="270" t="s">
        <v>169</v>
      </c>
      <c r="G159" s="271" t="s">
        <v>157</v>
      </c>
      <c r="H159" s="272">
        <v>35</v>
      </c>
      <c r="I159" s="273"/>
      <c r="J159" s="274">
        <f>ROUND(I159*H159,2)</f>
        <v>0</v>
      </c>
      <c r="K159" s="270" t="s">
        <v>1</v>
      </c>
      <c r="L159" s="275"/>
      <c r="M159" s="276" t="s">
        <v>1</v>
      </c>
      <c r="N159" s="277" t="s">
        <v>39</v>
      </c>
      <c r="O159" s="85"/>
      <c r="P159" s="241">
        <f>O159*H159</f>
        <v>0</v>
      </c>
      <c r="Q159" s="241">
        <v>0.0137</v>
      </c>
      <c r="R159" s="241">
        <f>Q159*H159</f>
        <v>0.47950000000000004</v>
      </c>
      <c r="S159" s="241">
        <v>0</v>
      </c>
      <c r="T159" s="242">
        <f>S159*H159</f>
        <v>0</v>
      </c>
      <c r="AR159" s="243" t="s">
        <v>165</v>
      </c>
      <c r="AT159" s="243" t="s">
        <v>162</v>
      </c>
      <c r="AU159" s="243" t="s">
        <v>84</v>
      </c>
      <c r="AY159" s="16" t="s">
        <v>132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6" t="s">
        <v>82</v>
      </c>
      <c r="BK159" s="244">
        <f>ROUND(I159*H159,2)</f>
        <v>0</v>
      </c>
      <c r="BL159" s="16" t="s">
        <v>140</v>
      </c>
      <c r="BM159" s="243" t="s">
        <v>170</v>
      </c>
    </row>
    <row r="160" s="12" customFormat="1">
      <c r="B160" s="245"/>
      <c r="C160" s="246"/>
      <c r="D160" s="247" t="s">
        <v>142</v>
      </c>
      <c r="E160" s="248" t="s">
        <v>1</v>
      </c>
      <c r="F160" s="249" t="s">
        <v>160</v>
      </c>
      <c r="G160" s="246"/>
      <c r="H160" s="250">
        <v>35</v>
      </c>
      <c r="I160" s="251"/>
      <c r="J160" s="246"/>
      <c r="K160" s="246"/>
      <c r="L160" s="252"/>
      <c r="M160" s="253"/>
      <c r="N160" s="254"/>
      <c r="O160" s="254"/>
      <c r="P160" s="254"/>
      <c r="Q160" s="254"/>
      <c r="R160" s="254"/>
      <c r="S160" s="254"/>
      <c r="T160" s="255"/>
      <c r="AT160" s="256" t="s">
        <v>142</v>
      </c>
      <c r="AU160" s="256" t="s">
        <v>84</v>
      </c>
      <c r="AV160" s="12" t="s">
        <v>84</v>
      </c>
      <c r="AW160" s="12" t="s">
        <v>31</v>
      </c>
      <c r="AX160" s="12" t="s">
        <v>74</v>
      </c>
      <c r="AY160" s="256" t="s">
        <v>132</v>
      </c>
    </row>
    <row r="161" s="13" customFormat="1">
      <c r="B161" s="257"/>
      <c r="C161" s="258"/>
      <c r="D161" s="247" t="s">
        <v>142</v>
      </c>
      <c r="E161" s="259" t="s">
        <v>1</v>
      </c>
      <c r="F161" s="260" t="s">
        <v>146</v>
      </c>
      <c r="G161" s="258"/>
      <c r="H161" s="261">
        <v>35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AT161" s="267" t="s">
        <v>142</v>
      </c>
      <c r="AU161" s="267" t="s">
        <v>84</v>
      </c>
      <c r="AV161" s="13" t="s">
        <v>140</v>
      </c>
      <c r="AW161" s="13" t="s">
        <v>31</v>
      </c>
      <c r="AX161" s="13" t="s">
        <v>82</v>
      </c>
      <c r="AY161" s="267" t="s">
        <v>132</v>
      </c>
    </row>
    <row r="162" s="1" customFormat="1" ht="24" customHeight="1">
      <c r="B162" s="37"/>
      <c r="C162" s="268" t="s">
        <v>133</v>
      </c>
      <c r="D162" s="268" t="s">
        <v>162</v>
      </c>
      <c r="E162" s="269" t="s">
        <v>171</v>
      </c>
      <c r="F162" s="270" t="s">
        <v>172</v>
      </c>
      <c r="G162" s="271" t="s">
        <v>157</v>
      </c>
      <c r="H162" s="272">
        <v>14</v>
      </c>
      <c r="I162" s="273"/>
      <c r="J162" s="274">
        <f>ROUND(I162*H162,2)</f>
        <v>0</v>
      </c>
      <c r="K162" s="270" t="s">
        <v>1</v>
      </c>
      <c r="L162" s="275"/>
      <c r="M162" s="276" t="s">
        <v>1</v>
      </c>
      <c r="N162" s="277" t="s">
        <v>39</v>
      </c>
      <c r="O162" s="85"/>
      <c r="P162" s="241">
        <f>O162*H162</f>
        <v>0</v>
      </c>
      <c r="Q162" s="241">
        <v>0.0138</v>
      </c>
      <c r="R162" s="241">
        <f>Q162*H162</f>
        <v>0.19319999999999998</v>
      </c>
      <c r="S162" s="241">
        <v>0</v>
      </c>
      <c r="T162" s="242">
        <f>S162*H162</f>
        <v>0</v>
      </c>
      <c r="AR162" s="243" t="s">
        <v>165</v>
      </c>
      <c r="AT162" s="243" t="s">
        <v>162</v>
      </c>
      <c r="AU162" s="243" t="s">
        <v>84</v>
      </c>
      <c r="AY162" s="16" t="s">
        <v>132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6" t="s">
        <v>82</v>
      </c>
      <c r="BK162" s="244">
        <f>ROUND(I162*H162,2)</f>
        <v>0</v>
      </c>
      <c r="BL162" s="16" t="s">
        <v>140</v>
      </c>
      <c r="BM162" s="243" t="s">
        <v>173</v>
      </c>
    </row>
    <row r="163" s="12" customFormat="1">
      <c r="B163" s="245"/>
      <c r="C163" s="246"/>
      <c r="D163" s="247" t="s">
        <v>142</v>
      </c>
      <c r="E163" s="248" t="s">
        <v>1</v>
      </c>
      <c r="F163" s="249" t="s">
        <v>161</v>
      </c>
      <c r="G163" s="246"/>
      <c r="H163" s="250">
        <v>14</v>
      </c>
      <c r="I163" s="251"/>
      <c r="J163" s="246"/>
      <c r="K163" s="246"/>
      <c r="L163" s="252"/>
      <c r="M163" s="253"/>
      <c r="N163" s="254"/>
      <c r="O163" s="254"/>
      <c r="P163" s="254"/>
      <c r="Q163" s="254"/>
      <c r="R163" s="254"/>
      <c r="S163" s="254"/>
      <c r="T163" s="255"/>
      <c r="AT163" s="256" t="s">
        <v>142</v>
      </c>
      <c r="AU163" s="256" t="s">
        <v>84</v>
      </c>
      <c r="AV163" s="12" t="s">
        <v>84</v>
      </c>
      <c r="AW163" s="12" t="s">
        <v>31</v>
      </c>
      <c r="AX163" s="12" t="s">
        <v>74</v>
      </c>
      <c r="AY163" s="256" t="s">
        <v>132</v>
      </c>
    </row>
    <row r="164" s="13" customFormat="1">
      <c r="B164" s="257"/>
      <c r="C164" s="258"/>
      <c r="D164" s="247" t="s">
        <v>142</v>
      </c>
      <c r="E164" s="259" t="s">
        <v>1</v>
      </c>
      <c r="F164" s="260" t="s">
        <v>146</v>
      </c>
      <c r="G164" s="258"/>
      <c r="H164" s="261">
        <v>14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AT164" s="267" t="s">
        <v>142</v>
      </c>
      <c r="AU164" s="267" t="s">
        <v>84</v>
      </c>
      <c r="AV164" s="13" t="s">
        <v>140</v>
      </c>
      <c r="AW164" s="13" t="s">
        <v>31</v>
      </c>
      <c r="AX164" s="13" t="s">
        <v>82</v>
      </c>
      <c r="AY164" s="267" t="s">
        <v>132</v>
      </c>
    </row>
    <row r="165" s="11" customFormat="1" ht="22.8" customHeight="1">
      <c r="B165" s="216"/>
      <c r="C165" s="217"/>
      <c r="D165" s="218" t="s">
        <v>73</v>
      </c>
      <c r="E165" s="230" t="s">
        <v>174</v>
      </c>
      <c r="F165" s="230" t="s">
        <v>175</v>
      </c>
      <c r="G165" s="217"/>
      <c r="H165" s="217"/>
      <c r="I165" s="220"/>
      <c r="J165" s="231">
        <f>BK165</f>
        <v>0</v>
      </c>
      <c r="K165" s="217"/>
      <c r="L165" s="222"/>
      <c r="M165" s="223"/>
      <c r="N165" s="224"/>
      <c r="O165" s="224"/>
      <c r="P165" s="225">
        <f>SUM(P166:P181)</f>
        <v>0</v>
      </c>
      <c r="Q165" s="224"/>
      <c r="R165" s="225">
        <f>SUM(R166:R181)</f>
        <v>0.022792000000000003</v>
      </c>
      <c r="S165" s="224"/>
      <c r="T165" s="226">
        <f>SUM(T166:T181)</f>
        <v>12.1296</v>
      </c>
      <c r="AR165" s="227" t="s">
        <v>82</v>
      </c>
      <c r="AT165" s="228" t="s">
        <v>73</v>
      </c>
      <c r="AU165" s="228" t="s">
        <v>82</v>
      </c>
      <c r="AY165" s="227" t="s">
        <v>132</v>
      </c>
      <c r="BK165" s="229">
        <f>SUM(BK166:BK181)</f>
        <v>0</v>
      </c>
    </row>
    <row r="166" s="1" customFormat="1" ht="16.5" customHeight="1">
      <c r="B166" s="37"/>
      <c r="C166" s="232" t="s">
        <v>176</v>
      </c>
      <c r="D166" s="232" t="s">
        <v>135</v>
      </c>
      <c r="E166" s="233" t="s">
        <v>177</v>
      </c>
      <c r="F166" s="234" t="s">
        <v>178</v>
      </c>
      <c r="G166" s="235" t="s">
        <v>138</v>
      </c>
      <c r="H166" s="236">
        <v>159.59999999999999</v>
      </c>
      <c r="I166" s="237"/>
      <c r="J166" s="238">
        <f>ROUND(I166*H166,2)</f>
        <v>0</v>
      </c>
      <c r="K166" s="234" t="s">
        <v>139</v>
      </c>
      <c r="L166" s="42"/>
      <c r="M166" s="239" t="s">
        <v>1</v>
      </c>
      <c r="N166" s="240" t="s">
        <v>39</v>
      </c>
      <c r="O166" s="85"/>
      <c r="P166" s="241">
        <f>O166*H166</f>
        <v>0</v>
      </c>
      <c r="Q166" s="241">
        <v>2.0000000000000002E-05</v>
      </c>
      <c r="R166" s="241">
        <f>Q166*H166</f>
        <v>0.003192</v>
      </c>
      <c r="S166" s="241">
        <v>0</v>
      </c>
      <c r="T166" s="242">
        <f>S166*H166</f>
        <v>0</v>
      </c>
      <c r="AR166" s="243" t="s">
        <v>140</v>
      </c>
      <c r="AT166" s="243" t="s">
        <v>135</v>
      </c>
      <c r="AU166" s="243" t="s">
        <v>84</v>
      </c>
      <c r="AY166" s="16" t="s">
        <v>132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6" t="s">
        <v>82</v>
      </c>
      <c r="BK166" s="244">
        <f>ROUND(I166*H166,2)</f>
        <v>0</v>
      </c>
      <c r="BL166" s="16" t="s">
        <v>140</v>
      </c>
      <c r="BM166" s="243" t="s">
        <v>179</v>
      </c>
    </row>
    <row r="167" s="14" customFormat="1">
      <c r="B167" s="278"/>
      <c r="C167" s="279"/>
      <c r="D167" s="247" t="s">
        <v>142</v>
      </c>
      <c r="E167" s="280" t="s">
        <v>1</v>
      </c>
      <c r="F167" s="281" t="s">
        <v>180</v>
      </c>
      <c r="G167" s="279"/>
      <c r="H167" s="280" t="s">
        <v>1</v>
      </c>
      <c r="I167" s="282"/>
      <c r="J167" s="279"/>
      <c r="K167" s="279"/>
      <c r="L167" s="283"/>
      <c r="M167" s="284"/>
      <c r="N167" s="285"/>
      <c r="O167" s="285"/>
      <c r="P167" s="285"/>
      <c r="Q167" s="285"/>
      <c r="R167" s="285"/>
      <c r="S167" s="285"/>
      <c r="T167" s="286"/>
      <c r="AT167" s="287" t="s">
        <v>142</v>
      </c>
      <c r="AU167" s="287" t="s">
        <v>84</v>
      </c>
      <c r="AV167" s="14" t="s">
        <v>82</v>
      </c>
      <c r="AW167" s="14" t="s">
        <v>31</v>
      </c>
      <c r="AX167" s="14" t="s">
        <v>74</v>
      </c>
      <c r="AY167" s="287" t="s">
        <v>132</v>
      </c>
    </row>
    <row r="168" s="12" customFormat="1">
      <c r="B168" s="245"/>
      <c r="C168" s="246"/>
      <c r="D168" s="247" t="s">
        <v>142</v>
      </c>
      <c r="E168" s="248" t="s">
        <v>1</v>
      </c>
      <c r="F168" s="249" t="s">
        <v>181</v>
      </c>
      <c r="G168" s="246"/>
      <c r="H168" s="250">
        <v>78.400000000000006</v>
      </c>
      <c r="I168" s="251"/>
      <c r="J168" s="246"/>
      <c r="K168" s="246"/>
      <c r="L168" s="252"/>
      <c r="M168" s="253"/>
      <c r="N168" s="254"/>
      <c r="O168" s="254"/>
      <c r="P168" s="254"/>
      <c r="Q168" s="254"/>
      <c r="R168" s="254"/>
      <c r="S168" s="254"/>
      <c r="T168" s="255"/>
      <c r="AT168" s="256" t="s">
        <v>142</v>
      </c>
      <c r="AU168" s="256" t="s">
        <v>84</v>
      </c>
      <c r="AV168" s="12" t="s">
        <v>84</v>
      </c>
      <c r="AW168" s="12" t="s">
        <v>31</v>
      </c>
      <c r="AX168" s="12" t="s">
        <v>74</v>
      </c>
      <c r="AY168" s="256" t="s">
        <v>132</v>
      </c>
    </row>
    <row r="169" s="12" customFormat="1">
      <c r="B169" s="245"/>
      <c r="C169" s="246"/>
      <c r="D169" s="247" t="s">
        <v>142</v>
      </c>
      <c r="E169" s="248" t="s">
        <v>1</v>
      </c>
      <c r="F169" s="249" t="s">
        <v>182</v>
      </c>
      <c r="G169" s="246"/>
      <c r="H169" s="250">
        <v>56</v>
      </c>
      <c r="I169" s="251"/>
      <c r="J169" s="246"/>
      <c r="K169" s="246"/>
      <c r="L169" s="252"/>
      <c r="M169" s="253"/>
      <c r="N169" s="254"/>
      <c r="O169" s="254"/>
      <c r="P169" s="254"/>
      <c r="Q169" s="254"/>
      <c r="R169" s="254"/>
      <c r="S169" s="254"/>
      <c r="T169" s="255"/>
      <c r="AT169" s="256" t="s">
        <v>142</v>
      </c>
      <c r="AU169" s="256" t="s">
        <v>84</v>
      </c>
      <c r="AV169" s="12" t="s">
        <v>84</v>
      </c>
      <c r="AW169" s="12" t="s">
        <v>31</v>
      </c>
      <c r="AX169" s="12" t="s">
        <v>74</v>
      </c>
      <c r="AY169" s="256" t="s">
        <v>132</v>
      </c>
    </row>
    <row r="170" s="12" customFormat="1">
      <c r="B170" s="245"/>
      <c r="C170" s="246"/>
      <c r="D170" s="247" t="s">
        <v>142</v>
      </c>
      <c r="E170" s="248" t="s">
        <v>1</v>
      </c>
      <c r="F170" s="249" t="s">
        <v>183</v>
      </c>
      <c r="G170" s="246"/>
      <c r="H170" s="250">
        <v>25.199999999999999</v>
      </c>
      <c r="I170" s="251"/>
      <c r="J170" s="246"/>
      <c r="K170" s="246"/>
      <c r="L170" s="252"/>
      <c r="M170" s="253"/>
      <c r="N170" s="254"/>
      <c r="O170" s="254"/>
      <c r="P170" s="254"/>
      <c r="Q170" s="254"/>
      <c r="R170" s="254"/>
      <c r="S170" s="254"/>
      <c r="T170" s="255"/>
      <c r="AT170" s="256" t="s">
        <v>142</v>
      </c>
      <c r="AU170" s="256" t="s">
        <v>84</v>
      </c>
      <c r="AV170" s="12" t="s">
        <v>84</v>
      </c>
      <c r="AW170" s="12" t="s">
        <v>31</v>
      </c>
      <c r="AX170" s="12" t="s">
        <v>74</v>
      </c>
      <c r="AY170" s="256" t="s">
        <v>132</v>
      </c>
    </row>
    <row r="171" s="13" customFormat="1">
      <c r="B171" s="257"/>
      <c r="C171" s="258"/>
      <c r="D171" s="247" t="s">
        <v>142</v>
      </c>
      <c r="E171" s="259" t="s">
        <v>1</v>
      </c>
      <c r="F171" s="260" t="s">
        <v>146</v>
      </c>
      <c r="G171" s="258"/>
      <c r="H171" s="261">
        <v>159.59999999999999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AT171" s="267" t="s">
        <v>142</v>
      </c>
      <c r="AU171" s="267" t="s">
        <v>84</v>
      </c>
      <c r="AV171" s="13" t="s">
        <v>140</v>
      </c>
      <c r="AW171" s="13" t="s">
        <v>31</v>
      </c>
      <c r="AX171" s="13" t="s">
        <v>82</v>
      </c>
      <c r="AY171" s="267" t="s">
        <v>132</v>
      </c>
    </row>
    <row r="172" s="1" customFormat="1" ht="24" customHeight="1">
      <c r="B172" s="37"/>
      <c r="C172" s="232" t="s">
        <v>165</v>
      </c>
      <c r="D172" s="232" t="s">
        <v>135</v>
      </c>
      <c r="E172" s="233" t="s">
        <v>184</v>
      </c>
      <c r="F172" s="234" t="s">
        <v>185</v>
      </c>
      <c r="G172" s="235" t="s">
        <v>186</v>
      </c>
      <c r="H172" s="236">
        <v>490</v>
      </c>
      <c r="I172" s="237"/>
      <c r="J172" s="238">
        <f>ROUND(I172*H172,2)</f>
        <v>0</v>
      </c>
      <c r="K172" s="234" t="s">
        <v>139</v>
      </c>
      <c r="L172" s="42"/>
      <c r="M172" s="239" t="s">
        <v>1</v>
      </c>
      <c r="N172" s="240" t="s">
        <v>39</v>
      </c>
      <c r="O172" s="85"/>
      <c r="P172" s="241">
        <f>O172*H172</f>
        <v>0</v>
      </c>
      <c r="Q172" s="241">
        <v>4.0000000000000003E-05</v>
      </c>
      <c r="R172" s="241">
        <f>Q172*H172</f>
        <v>0.019600000000000003</v>
      </c>
      <c r="S172" s="241">
        <v>0</v>
      </c>
      <c r="T172" s="242">
        <f>S172*H172</f>
        <v>0</v>
      </c>
      <c r="AR172" s="243" t="s">
        <v>140</v>
      </c>
      <c r="AT172" s="243" t="s">
        <v>135</v>
      </c>
      <c r="AU172" s="243" t="s">
        <v>84</v>
      </c>
      <c r="AY172" s="16" t="s">
        <v>132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6" t="s">
        <v>82</v>
      </c>
      <c r="BK172" s="244">
        <f>ROUND(I172*H172,2)</f>
        <v>0</v>
      </c>
      <c r="BL172" s="16" t="s">
        <v>140</v>
      </c>
      <c r="BM172" s="243" t="s">
        <v>187</v>
      </c>
    </row>
    <row r="173" s="12" customFormat="1">
      <c r="B173" s="245"/>
      <c r="C173" s="246"/>
      <c r="D173" s="247" t="s">
        <v>142</v>
      </c>
      <c r="E173" s="248" t="s">
        <v>1</v>
      </c>
      <c r="F173" s="249" t="s">
        <v>188</v>
      </c>
      <c r="G173" s="246"/>
      <c r="H173" s="250">
        <v>245</v>
      </c>
      <c r="I173" s="251"/>
      <c r="J173" s="246"/>
      <c r="K173" s="246"/>
      <c r="L173" s="252"/>
      <c r="M173" s="253"/>
      <c r="N173" s="254"/>
      <c r="O173" s="254"/>
      <c r="P173" s="254"/>
      <c r="Q173" s="254"/>
      <c r="R173" s="254"/>
      <c r="S173" s="254"/>
      <c r="T173" s="255"/>
      <c r="AT173" s="256" t="s">
        <v>142</v>
      </c>
      <c r="AU173" s="256" t="s">
        <v>84</v>
      </c>
      <c r="AV173" s="12" t="s">
        <v>84</v>
      </c>
      <c r="AW173" s="12" t="s">
        <v>31</v>
      </c>
      <c r="AX173" s="12" t="s">
        <v>74</v>
      </c>
      <c r="AY173" s="256" t="s">
        <v>132</v>
      </c>
    </row>
    <row r="174" s="12" customFormat="1">
      <c r="B174" s="245"/>
      <c r="C174" s="246"/>
      <c r="D174" s="247" t="s">
        <v>142</v>
      </c>
      <c r="E174" s="248" t="s">
        <v>1</v>
      </c>
      <c r="F174" s="249" t="s">
        <v>189</v>
      </c>
      <c r="G174" s="246"/>
      <c r="H174" s="250">
        <v>175</v>
      </c>
      <c r="I174" s="251"/>
      <c r="J174" s="246"/>
      <c r="K174" s="246"/>
      <c r="L174" s="252"/>
      <c r="M174" s="253"/>
      <c r="N174" s="254"/>
      <c r="O174" s="254"/>
      <c r="P174" s="254"/>
      <c r="Q174" s="254"/>
      <c r="R174" s="254"/>
      <c r="S174" s="254"/>
      <c r="T174" s="255"/>
      <c r="AT174" s="256" t="s">
        <v>142</v>
      </c>
      <c r="AU174" s="256" t="s">
        <v>84</v>
      </c>
      <c r="AV174" s="12" t="s">
        <v>84</v>
      </c>
      <c r="AW174" s="12" t="s">
        <v>31</v>
      </c>
      <c r="AX174" s="12" t="s">
        <v>74</v>
      </c>
      <c r="AY174" s="256" t="s">
        <v>132</v>
      </c>
    </row>
    <row r="175" s="12" customFormat="1">
      <c r="B175" s="245"/>
      <c r="C175" s="246"/>
      <c r="D175" s="247" t="s">
        <v>142</v>
      </c>
      <c r="E175" s="248" t="s">
        <v>1</v>
      </c>
      <c r="F175" s="249" t="s">
        <v>190</v>
      </c>
      <c r="G175" s="246"/>
      <c r="H175" s="250">
        <v>70</v>
      </c>
      <c r="I175" s="251"/>
      <c r="J175" s="246"/>
      <c r="K175" s="246"/>
      <c r="L175" s="252"/>
      <c r="M175" s="253"/>
      <c r="N175" s="254"/>
      <c r="O175" s="254"/>
      <c r="P175" s="254"/>
      <c r="Q175" s="254"/>
      <c r="R175" s="254"/>
      <c r="S175" s="254"/>
      <c r="T175" s="255"/>
      <c r="AT175" s="256" t="s">
        <v>142</v>
      </c>
      <c r="AU175" s="256" t="s">
        <v>84</v>
      </c>
      <c r="AV175" s="12" t="s">
        <v>84</v>
      </c>
      <c r="AW175" s="12" t="s">
        <v>31</v>
      </c>
      <c r="AX175" s="12" t="s">
        <v>74</v>
      </c>
      <c r="AY175" s="256" t="s">
        <v>132</v>
      </c>
    </row>
    <row r="176" s="13" customFormat="1">
      <c r="B176" s="257"/>
      <c r="C176" s="258"/>
      <c r="D176" s="247" t="s">
        <v>142</v>
      </c>
      <c r="E176" s="259" t="s">
        <v>1</v>
      </c>
      <c r="F176" s="260" t="s">
        <v>146</v>
      </c>
      <c r="G176" s="258"/>
      <c r="H176" s="261">
        <v>490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AT176" s="267" t="s">
        <v>142</v>
      </c>
      <c r="AU176" s="267" t="s">
        <v>84</v>
      </c>
      <c r="AV176" s="13" t="s">
        <v>140</v>
      </c>
      <c r="AW176" s="13" t="s">
        <v>31</v>
      </c>
      <c r="AX176" s="13" t="s">
        <v>82</v>
      </c>
      <c r="AY176" s="267" t="s">
        <v>132</v>
      </c>
    </row>
    <row r="177" s="1" customFormat="1" ht="16.5" customHeight="1">
      <c r="B177" s="37"/>
      <c r="C177" s="232" t="s">
        <v>174</v>
      </c>
      <c r="D177" s="232" t="s">
        <v>135</v>
      </c>
      <c r="E177" s="233" t="s">
        <v>191</v>
      </c>
      <c r="F177" s="234" t="s">
        <v>192</v>
      </c>
      <c r="G177" s="235" t="s">
        <v>186</v>
      </c>
      <c r="H177" s="236">
        <v>159.59999999999999</v>
      </c>
      <c r="I177" s="237"/>
      <c r="J177" s="238">
        <f>ROUND(I177*H177,2)</f>
        <v>0</v>
      </c>
      <c r="K177" s="234" t="s">
        <v>139</v>
      </c>
      <c r="L177" s="42"/>
      <c r="M177" s="239" t="s">
        <v>1</v>
      </c>
      <c r="N177" s="240" t="s">
        <v>39</v>
      </c>
      <c r="O177" s="85"/>
      <c r="P177" s="241">
        <f>O177*H177</f>
        <v>0</v>
      </c>
      <c r="Q177" s="241">
        <v>0</v>
      </c>
      <c r="R177" s="241">
        <f>Q177*H177</f>
        <v>0</v>
      </c>
      <c r="S177" s="241">
        <v>0.075999999999999998</v>
      </c>
      <c r="T177" s="242">
        <f>S177*H177</f>
        <v>12.1296</v>
      </c>
      <c r="AR177" s="243" t="s">
        <v>140</v>
      </c>
      <c r="AT177" s="243" t="s">
        <v>135</v>
      </c>
      <c r="AU177" s="243" t="s">
        <v>84</v>
      </c>
      <c r="AY177" s="16" t="s">
        <v>132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6" t="s">
        <v>82</v>
      </c>
      <c r="BK177" s="244">
        <f>ROUND(I177*H177,2)</f>
        <v>0</v>
      </c>
      <c r="BL177" s="16" t="s">
        <v>140</v>
      </c>
      <c r="BM177" s="243" t="s">
        <v>193</v>
      </c>
    </row>
    <row r="178" s="12" customFormat="1">
      <c r="B178" s="245"/>
      <c r="C178" s="246"/>
      <c r="D178" s="247" t="s">
        <v>142</v>
      </c>
      <c r="E178" s="248" t="s">
        <v>1</v>
      </c>
      <c r="F178" s="249" t="s">
        <v>194</v>
      </c>
      <c r="G178" s="246"/>
      <c r="H178" s="250">
        <v>78.400000000000006</v>
      </c>
      <c r="I178" s="251"/>
      <c r="J178" s="246"/>
      <c r="K178" s="246"/>
      <c r="L178" s="252"/>
      <c r="M178" s="253"/>
      <c r="N178" s="254"/>
      <c r="O178" s="254"/>
      <c r="P178" s="254"/>
      <c r="Q178" s="254"/>
      <c r="R178" s="254"/>
      <c r="S178" s="254"/>
      <c r="T178" s="255"/>
      <c r="AT178" s="256" t="s">
        <v>142</v>
      </c>
      <c r="AU178" s="256" t="s">
        <v>84</v>
      </c>
      <c r="AV178" s="12" t="s">
        <v>84</v>
      </c>
      <c r="AW178" s="12" t="s">
        <v>31</v>
      </c>
      <c r="AX178" s="12" t="s">
        <v>74</v>
      </c>
      <c r="AY178" s="256" t="s">
        <v>132</v>
      </c>
    </row>
    <row r="179" s="12" customFormat="1">
      <c r="B179" s="245"/>
      <c r="C179" s="246"/>
      <c r="D179" s="247" t="s">
        <v>142</v>
      </c>
      <c r="E179" s="248" t="s">
        <v>1</v>
      </c>
      <c r="F179" s="249" t="s">
        <v>195</v>
      </c>
      <c r="G179" s="246"/>
      <c r="H179" s="250">
        <v>56</v>
      </c>
      <c r="I179" s="251"/>
      <c r="J179" s="246"/>
      <c r="K179" s="246"/>
      <c r="L179" s="252"/>
      <c r="M179" s="253"/>
      <c r="N179" s="254"/>
      <c r="O179" s="254"/>
      <c r="P179" s="254"/>
      <c r="Q179" s="254"/>
      <c r="R179" s="254"/>
      <c r="S179" s="254"/>
      <c r="T179" s="255"/>
      <c r="AT179" s="256" t="s">
        <v>142</v>
      </c>
      <c r="AU179" s="256" t="s">
        <v>84</v>
      </c>
      <c r="AV179" s="12" t="s">
        <v>84</v>
      </c>
      <c r="AW179" s="12" t="s">
        <v>31</v>
      </c>
      <c r="AX179" s="12" t="s">
        <v>74</v>
      </c>
      <c r="AY179" s="256" t="s">
        <v>132</v>
      </c>
    </row>
    <row r="180" s="12" customFormat="1">
      <c r="B180" s="245"/>
      <c r="C180" s="246"/>
      <c r="D180" s="247" t="s">
        <v>142</v>
      </c>
      <c r="E180" s="248" t="s">
        <v>1</v>
      </c>
      <c r="F180" s="249" t="s">
        <v>196</v>
      </c>
      <c r="G180" s="246"/>
      <c r="H180" s="250">
        <v>25.199999999999999</v>
      </c>
      <c r="I180" s="251"/>
      <c r="J180" s="246"/>
      <c r="K180" s="246"/>
      <c r="L180" s="252"/>
      <c r="M180" s="253"/>
      <c r="N180" s="254"/>
      <c r="O180" s="254"/>
      <c r="P180" s="254"/>
      <c r="Q180" s="254"/>
      <c r="R180" s="254"/>
      <c r="S180" s="254"/>
      <c r="T180" s="255"/>
      <c r="AT180" s="256" t="s">
        <v>142</v>
      </c>
      <c r="AU180" s="256" t="s">
        <v>84</v>
      </c>
      <c r="AV180" s="12" t="s">
        <v>84</v>
      </c>
      <c r="AW180" s="12" t="s">
        <v>31</v>
      </c>
      <c r="AX180" s="12" t="s">
        <v>74</v>
      </c>
      <c r="AY180" s="256" t="s">
        <v>132</v>
      </c>
    </row>
    <row r="181" s="13" customFormat="1">
      <c r="B181" s="257"/>
      <c r="C181" s="258"/>
      <c r="D181" s="247" t="s">
        <v>142</v>
      </c>
      <c r="E181" s="259" t="s">
        <v>1</v>
      </c>
      <c r="F181" s="260" t="s">
        <v>146</v>
      </c>
      <c r="G181" s="258"/>
      <c r="H181" s="261">
        <v>159.59999999999999</v>
      </c>
      <c r="I181" s="262"/>
      <c r="J181" s="258"/>
      <c r="K181" s="258"/>
      <c r="L181" s="263"/>
      <c r="M181" s="264"/>
      <c r="N181" s="265"/>
      <c r="O181" s="265"/>
      <c r="P181" s="265"/>
      <c r="Q181" s="265"/>
      <c r="R181" s="265"/>
      <c r="S181" s="265"/>
      <c r="T181" s="266"/>
      <c r="AT181" s="267" t="s">
        <v>142</v>
      </c>
      <c r="AU181" s="267" t="s">
        <v>84</v>
      </c>
      <c r="AV181" s="13" t="s">
        <v>140</v>
      </c>
      <c r="AW181" s="13" t="s">
        <v>31</v>
      </c>
      <c r="AX181" s="13" t="s">
        <v>82</v>
      </c>
      <c r="AY181" s="267" t="s">
        <v>132</v>
      </c>
    </row>
    <row r="182" s="11" customFormat="1" ht="22.8" customHeight="1">
      <c r="B182" s="216"/>
      <c r="C182" s="217"/>
      <c r="D182" s="218" t="s">
        <v>73</v>
      </c>
      <c r="E182" s="230" t="s">
        <v>197</v>
      </c>
      <c r="F182" s="230" t="s">
        <v>198</v>
      </c>
      <c r="G182" s="217"/>
      <c r="H182" s="217"/>
      <c r="I182" s="220"/>
      <c r="J182" s="231">
        <f>BK182</f>
        <v>0</v>
      </c>
      <c r="K182" s="217"/>
      <c r="L182" s="222"/>
      <c r="M182" s="223"/>
      <c r="N182" s="224"/>
      <c r="O182" s="224"/>
      <c r="P182" s="225">
        <f>SUM(P183:P187)</f>
        <v>0</v>
      </c>
      <c r="Q182" s="224"/>
      <c r="R182" s="225">
        <f>SUM(R183:R187)</f>
        <v>0</v>
      </c>
      <c r="S182" s="224"/>
      <c r="T182" s="226">
        <f>SUM(T183:T187)</f>
        <v>0</v>
      </c>
      <c r="AR182" s="227" t="s">
        <v>82</v>
      </c>
      <c r="AT182" s="228" t="s">
        <v>73</v>
      </c>
      <c r="AU182" s="228" t="s">
        <v>82</v>
      </c>
      <c r="AY182" s="227" t="s">
        <v>132</v>
      </c>
      <c r="BK182" s="229">
        <f>SUM(BK183:BK187)</f>
        <v>0</v>
      </c>
    </row>
    <row r="183" s="1" customFormat="1" ht="24" customHeight="1">
      <c r="B183" s="37"/>
      <c r="C183" s="232" t="s">
        <v>199</v>
      </c>
      <c r="D183" s="232" t="s">
        <v>135</v>
      </c>
      <c r="E183" s="233" t="s">
        <v>200</v>
      </c>
      <c r="F183" s="234" t="s">
        <v>201</v>
      </c>
      <c r="G183" s="235" t="s">
        <v>202</v>
      </c>
      <c r="H183" s="236">
        <v>14.952</v>
      </c>
      <c r="I183" s="237"/>
      <c r="J183" s="238">
        <f>ROUND(I183*H183,2)</f>
        <v>0</v>
      </c>
      <c r="K183" s="234" t="s">
        <v>139</v>
      </c>
      <c r="L183" s="42"/>
      <c r="M183" s="239" t="s">
        <v>1</v>
      </c>
      <c r="N183" s="240" t="s">
        <v>39</v>
      </c>
      <c r="O183" s="85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AR183" s="243" t="s">
        <v>140</v>
      </c>
      <c r="AT183" s="243" t="s">
        <v>135</v>
      </c>
      <c r="AU183" s="243" t="s">
        <v>84</v>
      </c>
      <c r="AY183" s="16" t="s">
        <v>132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6" t="s">
        <v>82</v>
      </c>
      <c r="BK183" s="244">
        <f>ROUND(I183*H183,2)</f>
        <v>0</v>
      </c>
      <c r="BL183" s="16" t="s">
        <v>140</v>
      </c>
      <c r="BM183" s="243" t="s">
        <v>203</v>
      </c>
    </row>
    <row r="184" s="1" customFormat="1" ht="24" customHeight="1">
      <c r="B184" s="37"/>
      <c r="C184" s="232" t="s">
        <v>204</v>
      </c>
      <c r="D184" s="232" t="s">
        <v>135</v>
      </c>
      <c r="E184" s="233" t="s">
        <v>205</v>
      </c>
      <c r="F184" s="234" t="s">
        <v>206</v>
      </c>
      <c r="G184" s="235" t="s">
        <v>202</v>
      </c>
      <c r="H184" s="236">
        <v>14.952</v>
      </c>
      <c r="I184" s="237"/>
      <c r="J184" s="238">
        <f>ROUND(I184*H184,2)</f>
        <v>0</v>
      </c>
      <c r="K184" s="234" t="s">
        <v>139</v>
      </c>
      <c r="L184" s="42"/>
      <c r="M184" s="239" t="s">
        <v>1</v>
      </c>
      <c r="N184" s="240" t="s">
        <v>39</v>
      </c>
      <c r="O184" s="85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AR184" s="243" t="s">
        <v>140</v>
      </c>
      <c r="AT184" s="243" t="s">
        <v>135</v>
      </c>
      <c r="AU184" s="243" t="s">
        <v>84</v>
      </c>
      <c r="AY184" s="16" t="s">
        <v>132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6" t="s">
        <v>82</v>
      </c>
      <c r="BK184" s="244">
        <f>ROUND(I184*H184,2)</f>
        <v>0</v>
      </c>
      <c r="BL184" s="16" t="s">
        <v>140</v>
      </c>
      <c r="BM184" s="243" t="s">
        <v>207</v>
      </c>
    </row>
    <row r="185" s="1" customFormat="1" ht="24" customHeight="1">
      <c r="B185" s="37"/>
      <c r="C185" s="232" t="s">
        <v>208</v>
      </c>
      <c r="D185" s="232" t="s">
        <v>135</v>
      </c>
      <c r="E185" s="233" t="s">
        <v>209</v>
      </c>
      <c r="F185" s="234" t="s">
        <v>210</v>
      </c>
      <c r="G185" s="235" t="s">
        <v>202</v>
      </c>
      <c r="H185" s="236">
        <v>134.56800000000001</v>
      </c>
      <c r="I185" s="237"/>
      <c r="J185" s="238">
        <f>ROUND(I185*H185,2)</f>
        <v>0</v>
      </c>
      <c r="K185" s="234" t="s">
        <v>139</v>
      </c>
      <c r="L185" s="42"/>
      <c r="M185" s="239" t="s">
        <v>1</v>
      </c>
      <c r="N185" s="240" t="s">
        <v>39</v>
      </c>
      <c r="O185" s="85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AR185" s="243" t="s">
        <v>140</v>
      </c>
      <c r="AT185" s="243" t="s">
        <v>135</v>
      </c>
      <c r="AU185" s="243" t="s">
        <v>84</v>
      </c>
      <c r="AY185" s="16" t="s">
        <v>132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6" t="s">
        <v>82</v>
      </c>
      <c r="BK185" s="244">
        <f>ROUND(I185*H185,2)</f>
        <v>0</v>
      </c>
      <c r="BL185" s="16" t="s">
        <v>140</v>
      </c>
      <c r="BM185" s="243" t="s">
        <v>211</v>
      </c>
    </row>
    <row r="186" s="12" customFormat="1">
      <c r="B186" s="245"/>
      <c r="C186" s="246"/>
      <c r="D186" s="247" t="s">
        <v>142</v>
      </c>
      <c r="E186" s="246"/>
      <c r="F186" s="249" t="s">
        <v>212</v>
      </c>
      <c r="G186" s="246"/>
      <c r="H186" s="250">
        <v>134.56800000000001</v>
      </c>
      <c r="I186" s="251"/>
      <c r="J186" s="246"/>
      <c r="K186" s="246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142</v>
      </c>
      <c r="AU186" s="256" t="s">
        <v>84</v>
      </c>
      <c r="AV186" s="12" t="s">
        <v>84</v>
      </c>
      <c r="AW186" s="12" t="s">
        <v>4</v>
      </c>
      <c r="AX186" s="12" t="s">
        <v>82</v>
      </c>
      <c r="AY186" s="256" t="s">
        <v>132</v>
      </c>
    </row>
    <row r="187" s="1" customFormat="1" ht="24" customHeight="1">
      <c r="B187" s="37"/>
      <c r="C187" s="232" t="s">
        <v>213</v>
      </c>
      <c r="D187" s="232" t="s">
        <v>135</v>
      </c>
      <c r="E187" s="233" t="s">
        <v>214</v>
      </c>
      <c r="F187" s="234" t="s">
        <v>215</v>
      </c>
      <c r="G187" s="235" t="s">
        <v>202</v>
      </c>
      <c r="H187" s="236">
        <v>14.952</v>
      </c>
      <c r="I187" s="237"/>
      <c r="J187" s="238">
        <f>ROUND(I187*H187,2)</f>
        <v>0</v>
      </c>
      <c r="K187" s="234" t="s">
        <v>139</v>
      </c>
      <c r="L187" s="42"/>
      <c r="M187" s="239" t="s">
        <v>1</v>
      </c>
      <c r="N187" s="240" t="s">
        <v>39</v>
      </c>
      <c r="O187" s="85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AR187" s="243" t="s">
        <v>140</v>
      </c>
      <c r="AT187" s="243" t="s">
        <v>135</v>
      </c>
      <c r="AU187" s="243" t="s">
        <v>84</v>
      </c>
      <c r="AY187" s="16" t="s">
        <v>132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6" t="s">
        <v>82</v>
      </c>
      <c r="BK187" s="244">
        <f>ROUND(I187*H187,2)</f>
        <v>0</v>
      </c>
      <c r="BL187" s="16" t="s">
        <v>140</v>
      </c>
      <c r="BM187" s="243" t="s">
        <v>216</v>
      </c>
    </row>
    <row r="188" s="11" customFormat="1" ht="22.8" customHeight="1">
      <c r="B188" s="216"/>
      <c r="C188" s="217"/>
      <c r="D188" s="218" t="s">
        <v>73</v>
      </c>
      <c r="E188" s="230" t="s">
        <v>217</v>
      </c>
      <c r="F188" s="230" t="s">
        <v>218</v>
      </c>
      <c r="G188" s="217"/>
      <c r="H188" s="217"/>
      <c r="I188" s="220"/>
      <c r="J188" s="231">
        <f>BK188</f>
        <v>0</v>
      </c>
      <c r="K188" s="217"/>
      <c r="L188" s="222"/>
      <c r="M188" s="223"/>
      <c r="N188" s="224"/>
      <c r="O188" s="224"/>
      <c r="P188" s="225">
        <f>P189</f>
        <v>0</v>
      </c>
      <c r="Q188" s="224"/>
      <c r="R188" s="225">
        <f>R189</f>
        <v>0</v>
      </c>
      <c r="S188" s="224"/>
      <c r="T188" s="226">
        <f>T189</f>
        <v>0</v>
      </c>
      <c r="AR188" s="227" t="s">
        <v>82</v>
      </c>
      <c r="AT188" s="228" t="s">
        <v>73</v>
      </c>
      <c r="AU188" s="228" t="s">
        <v>82</v>
      </c>
      <c r="AY188" s="227" t="s">
        <v>132</v>
      </c>
      <c r="BK188" s="229">
        <f>BK189</f>
        <v>0</v>
      </c>
    </row>
    <row r="189" s="1" customFormat="1" ht="16.5" customHeight="1">
      <c r="B189" s="37"/>
      <c r="C189" s="232" t="s">
        <v>219</v>
      </c>
      <c r="D189" s="232" t="s">
        <v>135</v>
      </c>
      <c r="E189" s="233" t="s">
        <v>220</v>
      </c>
      <c r="F189" s="234" t="s">
        <v>221</v>
      </c>
      <c r="G189" s="235" t="s">
        <v>202</v>
      </c>
      <c r="H189" s="236">
        <v>10.778000000000001</v>
      </c>
      <c r="I189" s="237"/>
      <c r="J189" s="238">
        <f>ROUND(I189*H189,2)</f>
        <v>0</v>
      </c>
      <c r="K189" s="234" t="s">
        <v>1</v>
      </c>
      <c r="L189" s="42"/>
      <c r="M189" s="239" t="s">
        <v>1</v>
      </c>
      <c r="N189" s="240" t="s">
        <v>39</v>
      </c>
      <c r="O189" s="85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AR189" s="243" t="s">
        <v>140</v>
      </c>
      <c r="AT189" s="243" t="s">
        <v>135</v>
      </c>
      <c r="AU189" s="243" t="s">
        <v>84</v>
      </c>
      <c r="AY189" s="16" t="s">
        <v>132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6" t="s">
        <v>82</v>
      </c>
      <c r="BK189" s="244">
        <f>ROUND(I189*H189,2)</f>
        <v>0</v>
      </c>
      <c r="BL189" s="16" t="s">
        <v>140</v>
      </c>
      <c r="BM189" s="243" t="s">
        <v>222</v>
      </c>
    </row>
    <row r="190" s="11" customFormat="1" ht="25.92" customHeight="1">
      <c r="B190" s="216"/>
      <c r="C190" s="217"/>
      <c r="D190" s="218" t="s">
        <v>73</v>
      </c>
      <c r="E190" s="219" t="s">
        <v>223</v>
      </c>
      <c r="F190" s="219" t="s">
        <v>224</v>
      </c>
      <c r="G190" s="217"/>
      <c r="H190" s="217"/>
      <c r="I190" s="220"/>
      <c r="J190" s="221">
        <f>BK190</f>
        <v>0</v>
      </c>
      <c r="K190" s="217"/>
      <c r="L190" s="222"/>
      <c r="M190" s="223"/>
      <c r="N190" s="224"/>
      <c r="O190" s="224"/>
      <c r="P190" s="225">
        <f>P191+P258+P286+P313</f>
        <v>0</v>
      </c>
      <c r="Q190" s="224"/>
      <c r="R190" s="225">
        <f>R191+R258+R286+R313</f>
        <v>4.2199112399999992</v>
      </c>
      <c r="S190" s="224"/>
      <c r="T190" s="226">
        <f>T191+T258+T286+T313</f>
        <v>2.8224</v>
      </c>
      <c r="AR190" s="227" t="s">
        <v>84</v>
      </c>
      <c r="AT190" s="228" t="s">
        <v>73</v>
      </c>
      <c r="AU190" s="228" t="s">
        <v>74</v>
      </c>
      <c r="AY190" s="227" t="s">
        <v>132</v>
      </c>
      <c r="BK190" s="229">
        <f>BK191+BK258+BK286+BK313</f>
        <v>0</v>
      </c>
    </row>
    <row r="191" s="11" customFormat="1" ht="22.8" customHeight="1">
      <c r="B191" s="216"/>
      <c r="C191" s="217"/>
      <c r="D191" s="218" t="s">
        <v>73</v>
      </c>
      <c r="E191" s="230" t="s">
        <v>225</v>
      </c>
      <c r="F191" s="230" t="s">
        <v>226</v>
      </c>
      <c r="G191" s="217"/>
      <c r="H191" s="217"/>
      <c r="I191" s="220"/>
      <c r="J191" s="231">
        <f>BK191</f>
        <v>0</v>
      </c>
      <c r="K191" s="217"/>
      <c r="L191" s="222"/>
      <c r="M191" s="223"/>
      <c r="N191" s="224"/>
      <c r="O191" s="224"/>
      <c r="P191" s="225">
        <f>SUM(P192:P257)</f>
        <v>0</v>
      </c>
      <c r="Q191" s="224"/>
      <c r="R191" s="225">
        <f>SUM(R192:R257)</f>
        <v>3.5019199999999993</v>
      </c>
      <c r="S191" s="224"/>
      <c r="T191" s="226">
        <f>SUM(T192:T257)</f>
        <v>2.5284</v>
      </c>
      <c r="AR191" s="227" t="s">
        <v>84</v>
      </c>
      <c r="AT191" s="228" t="s">
        <v>73</v>
      </c>
      <c r="AU191" s="228" t="s">
        <v>82</v>
      </c>
      <c r="AY191" s="227" t="s">
        <v>132</v>
      </c>
      <c r="BK191" s="229">
        <f>SUM(BK192:BK257)</f>
        <v>0</v>
      </c>
    </row>
    <row r="192" s="1" customFormat="1" ht="24" customHeight="1">
      <c r="B192" s="37"/>
      <c r="C192" s="232" t="s">
        <v>8</v>
      </c>
      <c r="D192" s="232" t="s">
        <v>135</v>
      </c>
      <c r="E192" s="233" t="s">
        <v>227</v>
      </c>
      <c r="F192" s="234" t="s">
        <v>228</v>
      </c>
      <c r="G192" s="235" t="s">
        <v>157</v>
      </c>
      <c r="H192" s="236">
        <v>84</v>
      </c>
      <c r="I192" s="237"/>
      <c r="J192" s="238">
        <f>ROUND(I192*H192,2)</f>
        <v>0</v>
      </c>
      <c r="K192" s="234" t="s">
        <v>139</v>
      </c>
      <c r="L192" s="42"/>
      <c r="M192" s="239" t="s">
        <v>1</v>
      </c>
      <c r="N192" s="240" t="s">
        <v>39</v>
      </c>
      <c r="O192" s="85"/>
      <c r="P192" s="241">
        <f>O192*H192</f>
        <v>0</v>
      </c>
      <c r="Q192" s="241">
        <v>0</v>
      </c>
      <c r="R192" s="241">
        <f>Q192*H192</f>
        <v>0</v>
      </c>
      <c r="S192" s="241">
        <v>0</v>
      </c>
      <c r="T192" s="242">
        <f>S192*H192</f>
        <v>0</v>
      </c>
      <c r="AR192" s="243" t="s">
        <v>229</v>
      </c>
      <c r="AT192" s="243" t="s">
        <v>135</v>
      </c>
      <c r="AU192" s="243" t="s">
        <v>84</v>
      </c>
      <c r="AY192" s="16" t="s">
        <v>132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6" t="s">
        <v>82</v>
      </c>
      <c r="BK192" s="244">
        <f>ROUND(I192*H192,2)</f>
        <v>0</v>
      </c>
      <c r="BL192" s="16" t="s">
        <v>229</v>
      </c>
      <c r="BM192" s="243" t="s">
        <v>230</v>
      </c>
    </row>
    <row r="193" s="12" customFormat="1">
      <c r="B193" s="245"/>
      <c r="C193" s="246"/>
      <c r="D193" s="247" t="s">
        <v>142</v>
      </c>
      <c r="E193" s="248" t="s">
        <v>1</v>
      </c>
      <c r="F193" s="249" t="s">
        <v>231</v>
      </c>
      <c r="G193" s="246"/>
      <c r="H193" s="250">
        <v>49</v>
      </c>
      <c r="I193" s="251"/>
      <c r="J193" s="246"/>
      <c r="K193" s="246"/>
      <c r="L193" s="252"/>
      <c r="M193" s="253"/>
      <c r="N193" s="254"/>
      <c r="O193" s="254"/>
      <c r="P193" s="254"/>
      <c r="Q193" s="254"/>
      <c r="R193" s="254"/>
      <c r="S193" s="254"/>
      <c r="T193" s="255"/>
      <c r="AT193" s="256" t="s">
        <v>142</v>
      </c>
      <c r="AU193" s="256" t="s">
        <v>84</v>
      </c>
      <c r="AV193" s="12" t="s">
        <v>84</v>
      </c>
      <c r="AW193" s="12" t="s">
        <v>31</v>
      </c>
      <c r="AX193" s="12" t="s">
        <v>74</v>
      </c>
      <c r="AY193" s="256" t="s">
        <v>132</v>
      </c>
    </row>
    <row r="194" s="12" customFormat="1">
      <c r="B194" s="245"/>
      <c r="C194" s="246"/>
      <c r="D194" s="247" t="s">
        <v>142</v>
      </c>
      <c r="E194" s="248" t="s">
        <v>1</v>
      </c>
      <c r="F194" s="249" t="s">
        <v>232</v>
      </c>
      <c r="G194" s="246"/>
      <c r="H194" s="250">
        <v>35</v>
      </c>
      <c r="I194" s="251"/>
      <c r="J194" s="246"/>
      <c r="K194" s="246"/>
      <c r="L194" s="252"/>
      <c r="M194" s="253"/>
      <c r="N194" s="254"/>
      <c r="O194" s="254"/>
      <c r="P194" s="254"/>
      <c r="Q194" s="254"/>
      <c r="R194" s="254"/>
      <c r="S194" s="254"/>
      <c r="T194" s="255"/>
      <c r="AT194" s="256" t="s">
        <v>142</v>
      </c>
      <c r="AU194" s="256" t="s">
        <v>84</v>
      </c>
      <c r="AV194" s="12" t="s">
        <v>84</v>
      </c>
      <c r="AW194" s="12" t="s">
        <v>31</v>
      </c>
      <c r="AX194" s="12" t="s">
        <v>74</v>
      </c>
      <c r="AY194" s="256" t="s">
        <v>132</v>
      </c>
    </row>
    <row r="195" s="13" customFormat="1">
      <c r="B195" s="257"/>
      <c r="C195" s="258"/>
      <c r="D195" s="247" t="s">
        <v>142</v>
      </c>
      <c r="E195" s="259" t="s">
        <v>1</v>
      </c>
      <c r="F195" s="260" t="s">
        <v>146</v>
      </c>
      <c r="G195" s="258"/>
      <c r="H195" s="261">
        <v>84</v>
      </c>
      <c r="I195" s="262"/>
      <c r="J195" s="258"/>
      <c r="K195" s="258"/>
      <c r="L195" s="263"/>
      <c r="M195" s="264"/>
      <c r="N195" s="265"/>
      <c r="O195" s="265"/>
      <c r="P195" s="265"/>
      <c r="Q195" s="265"/>
      <c r="R195" s="265"/>
      <c r="S195" s="265"/>
      <c r="T195" s="266"/>
      <c r="AT195" s="267" t="s">
        <v>142</v>
      </c>
      <c r="AU195" s="267" t="s">
        <v>84</v>
      </c>
      <c r="AV195" s="13" t="s">
        <v>140</v>
      </c>
      <c r="AW195" s="13" t="s">
        <v>31</v>
      </c>
      <c r="AX195" s="13" t="s">
        <v>82</v>
      </c>
      <c r="AY195" s="267" t="s">
        <v>132</v>
      </c>
    </row>
    <row r="196" s="1" customFormat="1" ht="36" customHeight="1">
      <c r="B196" s="37"/>
      <c r="C196" s="268" t="s">
        <v>229</v>
      </c>
      <c r="D196" s="268" t="s">
        <v>162</v>
      </c>
      <c r="E196" s="269" t="s">
        <v>233</v>
      </c>
      <c r="F196" s="270" t="s">
        <v>234</v>
      </c>
      <c r="G196" s="271" t="s">
        <v>157</v>
      </c>
      <c r="H196" s="272">
        <v>84</v>
      </c>
      <c r="I196" s="273"/>
      <c r="J196" s="274">
        <f>ROUND(I196*H196,2)</f>
        <v>0</v>
      </c>
      <c r="K196" s="270" t="s">
        <v>1</v>
      </c>
      <c r="L196" s="275"/>
      <c r="M196" s="276" t="s">
        <v>1</v>
      </c>
      <c r="N196" s="277" t="s">
        <v>39</v>
      </c>
      <c r="O196" s="85"/>
      <c r="P196" s="241">
        <f>O196*H196</f>
        <v>0</v>
      </c>
      <c r="Q196" s="241">
        <v>0.025999999999999999</v>
      </c>
      <c r="R196" s="241">
        <f>Q196*H196</f>
        <v>2.1839999999999997</v>
      </c>
      <c r="S196" s="241">
        <v>0</v>
      </c>
      <c r="T196" s="242">
        <f>S196*H196</f>
        <v>0</v>
      </c>
      <c r="AR196" s="243" t="s">
        <v>235</v>
      </c>
      <c r="AT196" s="243" t="s">
        <v>162</v>
      </c>
      <c r="AU196" s="243" t="s">
        <v>84</v>
      </c>
      <c r="AY196" s="16" t="s">
        <v>132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6" t="s">
        <v>82</v>
      </c>
      <c r="BK196" s="244">
        <f>ROUND(I196*H196,2)</f>
        <v>0</v>
      </c>
      <c r="BL196" s="16" t="s">
        <v>229</v>
      </c>
      <c r="BM196" s="243" t="s">
        <v>236</v>
      </c>
    </row>
    <row r="197" s="12" customFormat="1">
      <c r="B197" s="245"/>
      <c r="C197" s="246"/>
      <c r="D197" s="247" t="s">
        <v>142</v>
      </c>
      <c r="E197" s="248" t="s">
        <v>1</v>
      </c>
      <c r="F197" s="249" t="s">
        <v>231</v>
      </c>
      <c r="G197" s="246"/>
      <c r="H197" s="250">
        <v>49</v>
      </c>
      <c r="I197" s="251"/>
      <c r="J197" s="246"/>
      <c r="K197" s="246"/>
      <c r="L197" s="252"/>
      <c r="M197" s="253"/>
      <c r="N197" s="254"/>
      <c r="O197" s="254"/>
      <c r="P197" s="254"/>
      <c r="Q197" s="254"/>
      <c r="R197" s="254"/>
      <c r="S197" s="254"/>
      <c r="T197" s="255"/>
      <c r="AT197" s="256" t="s">
        <v>142</v>
      </c>
      <c r="AU197" s="256" t="s">
        <v>84</v>
      </c>
      <c r="AV197" s="12" t="s">
        <v>84</v>
      </c>
      <c r="AW197" s="12" t="s">
        <v>31</v>
      </c>
      <c r="AX197" s="12" t="s">
        <v>74</v>
      </c>
      <c r="AY197" s="256" t="s">
        <v>132</v>
      </c>
    </row>
    <row r="198" s="12" customFormat="1">
      <c r="B198" s="245"/>
      <c r="C198" s="246"/>
      <c r="D198" s="247" t="s">
        <v>142</v>
      </c>
      <c r="E198" s="248" t="s">
        <v>1</v>
      </c>
      <c r="F198" s="249" t="s">
        <v>232</v>
      </c>
      <c r="G198" s="246"/>
      <c r="H198" s="250">
        <v>35</v>
      </c>
      <c r="I198" s="251"/>
      <c r="J198" s="246"/>
      <c r="K198" s="246"/>
      <c r="L198" s="252"/>
      <c r="M198" s="253"/>
      <c r="N198" s="254"/>
      <c r="O198" s="254"/>
      <c r="P198" s="254"/>
      <c r="Q198" s="254"/>
      <c r="R198" s="254"/>
      <c r="S198" s="254"/>
      <c r="T198" s="255"/>
      <c r="AT198" s="256" t="s">
        <v>142</v>
      </c>
      <c r="AU198" s="256" t="s">
        <v>84</v>
      </c>
      <c r="AV198" s="12" t="s">
        <v>84</v>
      </c>
      <c r="AW198" s="12" t="s">
        <v>31</v>
      </c>
      <c r="AX198" s="12" t="s">
        <v>74</v>
      </c>
      <c r="AY198" s="256" t="s">
        <v>132</v>
      </c>
    </row>
    <row r="199" s="13" customFormat="1">
      <c r="B199" s="257"/>
      <c r="C199" s="258"/>
      <c r="D199" s="247" t="s">
        <v>142</v>
      </c>
      <c r="E199" s="259" t="s">
        <v>1</v>
      </c>
      <c r="F199" s="260" t="s">
        <v>146</v>
      </c>
      <c r="G199" s="258"/>
      <c r="H199" s="261">
        <v>84</v>
      </c>
      <c r="I199" s="262"/>
      <c r="J199" s="258"/>
      <c r="K199" s="258"/>
      <c r="L199" s="263"/>
      <c r="M199" s="264"/>
      <c r="N199" s="265"/>
      <c r="O199" s="265"/>
      <c r="P199" s="265"/>
      <c r="Q199" s="265"/>
      <c r="R199" s="265"/>
      <c r="S199" s="265"/>
      <c r="T199" s="266"/>
      <c r="AT199" s="267" t="s">
        <v>142</v>
      </c>
      <c r="AU199" s="267" t="s">
        <v>84</v>
      </c>
      <c r="AV199" s="13" t="s">
        <v>140</v>
      </c>
      <c r="AW199" s="13" t="s">
        <v>31</v>
      </c>
      <c r="AX199" s="13" t="s">
        <v>82</v>
      </c>
      <c r="AY199" s="267" t="s">
        <v>132</v>
      </c>
    </row>
    <row r="200" s="1" customFormat="1" ht="24" customHeight="1">
      <c r="B200" s="37"/>
      <c r="C200" s="232" t="s">
        <v>237</v>
      </c>
      <c r="D200" s="232" t="s">
        <v>135</v>
      </c>
      <c r="E200" s="233" t="s">
        <v>238</v>
      </c>
      <c r="F200" s="234" t="s">
        <v>239</v>
      </c>
      <c r="G200" s="235" t="s">
        <v>157</v>
      </c>
      <c r="H200" s="236">
        <v>14</v>
      </c>
      <c r="I200" s="237"/>
      <c r="J200" s="238">
        <f>ROUND(I200*H200,2)</f>
        <v>0</v>
      </c>
      <c r="K200" s="234" t="s">
        <v>139</v>
      </c>
      <c r="L200" s="42"/>
      <c r="M200" s="239" t="s">
        <v>1</v>
      </c>
      <c r="N200" s="240" t="s">
        <v>39</v>
      </c>
      <c r="O200" s="85"/>
      <c r="P200" s="241">
        <f>O200*H200</f>
        <v>0</v>
      </c>
      <c r="Q200" s="241">
        <v>0</v>
      </c>
      <c r="R200" s="241">
        <f>Q200*H200</f>
        <v>0</v>
      </c>
      <c r="S200" s="241">
        <v>0</v>
      </c>
      <c r="T200" s="242">
        <f>S200*H200</f>
        <v>0</v>
      </c>
      <c r="AR200" s="243" t="s">
        <v>229</v>
      </c>
      <c r="AT200" s="243" t="s">
        <v>135</v>
      </c>
      <c r="AU200" s="243" t="s">
        <v>84</v>
      </c>
      <c r="AY200" s="16" t="s">
        <v>132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6" t="s">
        <v>82</v>
      </c>
      <c r="BK200" s="244">
        <f>ROUND(I200*H200,2)</f>
        <v>0</v>
      </c>
      <c r="BL200" s="16" t="s">
        <v>229</v>
      </c>
      <c r="BM200" s="243" t="s">
        <v>240</v>
      </c>
    </row>
    <row r="201" s="12" customFormat="1">
      <c r="B201" s="245"/>
      <c r="C201" s="246"/>
      <c r="D201" s="247" t="s">
        <v>142</v>
      </c>
      <c r="E201" s="248" t="s">
        <v>1</v>
      </c>
      <c r="F201" s="249" t="s">
        <v>241</v>
      </c>
      <c r="G201" s="246"/>
      <c r="H201" s="250">
        <v>14</v>
      </c>
      <c r="I201" s="251"/>
      <c r="J201" s="246"/>
      <c r="K201" s="246"/>
      <c r="L201" s="252"/>
      <c r="M201" s="253"/>
      <c r="N201" s="254"/>
      <c r="O201" s="254"/>
      <c r="P201" s="254"/>
      <c r="Q201" s="254"/>
      <c r="R201" s="254"/>
      <c r="S201" s="254"/>
      <c r="T201" s="255"/>
      <c r="AT201" s="256" t="s">
        <v>142</v>
      </c>
      <c r="AU201" s="256" t="s">
        <v>84</v>
      </c>
      <c r="AV201" s="12" t="s">
        <v>84</v>
      </c>
      <c r="AW201" s="12" t="s">
        <v>31</v>
      </c>
      <c r="AX201" s="12" t="s">
        <v>74</v>
      </c>
      <c r="AY201" s="256" t="s">
        <v>132</v>
      </c>
    </row>
    <row r="202" s="13" customFormat="1">
      <c r="B202" s="257"/>
      <c r="C202" s="258"/>
      <c r="D202" s="247" t="s">
        <v>142</v>
      </c>
      <c r="E202" s="259" t="s">
        <v>1</v>
      </c>
      <c r="F202" s="260" t="s">
        <v>146</v>
      </c>
      <c r="G202" s="258"/>
      <c r="H202" s="261">
        <v>14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AT202" s="267" t="s">
        <v>142</v>
      </c>
      <c r="AU202" s="267" t="s">
        <v>84</v>
      </c>
      <c r="AV202" s="13" t="s">
        <v>140</v>
      </c>
      <c r="AW202" s="13" t="s">
        <v>31</v>
      </c>
      <c r="AX202" s="13" t="s">
        <v>82</v>
      </c>
      <c r="AY202" s="267" t="s">
        <v>132</v>
      </c>
    </row>
    <row r="203" s="1" customFormat="1" ht="36" customHeight="1">
      <c r="B203" s="37"/>
      <c r="C203" s="268" t="s">
        <v>242</v>
      </c>
      <c r="D203" s="268" t="s">
        <v>162</v>
      </c>
      <c r="E203" s="269" t="s">
        <v>243</v>
      </c>
      <c r="F203" s="270" t="s">
        <v>244</v>
      </c>
      <c r="G203" s="271" t="s">
        <v>157</v>
      </c>
      <c r="H203" s="272">
        <v>14</v>
      </c>
      <c r="I203" s="273"/>
      <c r="J203" s="274">
        <f>ROUND(I203*H203,2)</f>
        <v>0</v>
      </c>
      <c r="K203" s="270" t="s">
        <v>139</v>
      </c>
      <c r="L203" s="275"/>
      <c r="M203" s="276" t="s">
        <v>1</v>
      </c>
      <c r="N203" s="277" t="s">
        <v>39</v>
      </c>
      <c r="O203" s="85"/>
      <c r="P203" s="241">
        <f>O203*H203</f>
        <v>0</v>
      </c>
      <c r="Q203" s="241">
        <v>0.027</v>
      </c>
      <c r="R203" s="241">
        <f>Q203*H203</f>
        <v>0.378</v>
      </c>
      <c r="S203" s="241">
        <v>0</v>
      </c>
      <c r="T203" s="242">
        <f>S203*H203</f>
        <v>0</v>
      </c>
      <c r="AR203" s="243" t="s">
        <v>235</v>
      </c>
      <c r="AT203" s="243" t="s">
        <v>162</v>
      </c>
      <c r="AU203" s="243" t="s">
        <v>84</v>
      </c>
      <c r="AY203" s="16" t="s">
        <v>132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6" t="s">
        <v>82</v>
      </c>
      <c r="BK203" s="244">
        <f>ROUND(I203*H203,2)</f>
        <v>0</v>
      </c>
      <c r="BL203" s="16" t="s">
        <v>229</v>
      </c>
      <c r="BM203" s="243" t="s">
        <v>245</v>
      </c>
    </row>
    <row r="204" s="12" customFormat="1">
      <c r="B204" s="245"/>
      <c r="C204" s="246"/>
      <c r="D204" s="247" t="s">
        <v>142</v>
      </c>
      <c r="E204" s="248" t="s">
        <v>1</v>
      </c>
      <c r="F204" s="249" t="s">
        <v>241</v>
      </c>
      <c r="G204" s="246"/>
      <c r="H204" s="250">
        <v>14</v>
      </c>
      <c r="I204" s="251"/>
      <c r="J204" s="246"/>
      <c r="K204" s="246"/>
      <c r="L204" s="252"/>
      <c r="M204" s="253"/>
      <c r="N204" s="254"/>
      <c r="O204" s="254"/>
      <c r="P204" s="254"/>
      <c r="Q204" s="254"/>
      <c r="R204" s="254"/>
      <c r="S204" s="254"/>
      <c r="T204" s="255"/>
      <c r="AT204" s="256" t="s">
        <v>142</v>
      </c>
      <c r="AU204" s="256" t="s">
        <v>84</v>
      </c>
      <c r="AV204" s="12" t="s">
        <v>84</v>
      </c>
      <c r="AW204" s="12" t="s">
        <v>31</v>
      </c>
      <c r="AX204" s="12" t="s">
        <v>74</v>
      </c>
      <c r="AY204" s="256" t="s">
        <v>132</v>
      </c>
    </row>
    <row r="205" s="13" customFormat="1">
      <c r="B205" s="257"/>
      <c r="C205" s="258"/>
      <c r="D205" s="247" t="s">
        <v>142</v>
      </c>
      <c r="E205" s="259" t="s">
        <v>1</v>
      </c>
      <c r="F205" s="260" t="s">
        <v>146</v>
      </c>
      <c r="G205" s="258"/>
      <c r="H205" s="261">
        <v>14</v>
      </c>
      <c r="I205" s="262"/>
      <c r="J205" s="258"/>
      <c r="K205" s="258"/>
      <c r="L205" s="263"/>
      <c r="M205" s="264"/>
      <c r="N205" s="265"/>
      <c r="O205" s="265"/>
      <c r="P205" s="265"/>
      <c r="Q205" s="265"/>
      <c r="R205" s="265"/>
      <c r="S205" s="265"/>
      <c r="T205" s="266"/>
      <c r="AT205" s="267" t="s">
        <v>142</v>
      </c>
      <c r="AU205" s="267" t="s">
        <v>84</v>
      </c>
      <c r="AV205" s="13" t="s">
        <v>140</v>
      </c>
      <c r="AW205" s="13" t="s">
        <v>31</v>
      </c>
      <c r="AX205" s="13" t="s">
        <v>82</v>
      </c>
      <c r="AY205" s="267" t="s">
        <v>132</v>
      </c>
    </row>
    <row r="206" s="1" customFormat="1" ht="24" customHeight="1">
      <c r="B206" s="37"/>
      <c r="C206" s="232" t="s">
        <v>246</v>
      </c>
      <c r="D206" s="232" t="s">
        <v>135</v>
      </c>
      <c r="E206" s="233" t="s">
        <v>247</v>
      </c>
      <c r="F206" s="234" t="s">
        <v>248</v>
      </c>
      <c r="G206" s="235" t="s">
        <v>157</v>
      </c>
      <c r="H206" s="236">
        <v>14</v>
      </c>
      <c r="I206" s="237"/>
      <c r="J206" s="238">
        <f>ROUND(I206*H206,2)</f>
        <v>0</v>
      </c>
      <c r="K206" s="234" t="s">
        <v>139</v>
      </c>
      <c r="L206" s="42"/>
      <c r="M206" s="239" t="s">
        <v>1</v>
      </c>
      <c r="N206" s="240" t="s">
        <v>39</v>
      </c>
      <c r="O206" s="85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AR206" s="243" t="s">
        <v>229</v>
      </c>
      <c r="AT206" s="243" t="s">
        <v>135</v>
      </c>
      <c r="AU206" s="243" t="s">
        <v>84</v>
      </c>
      <c r="AY206" s="16" t="s">
        <v>132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6" t="s">
        <v>82</v>
      </c>
      <c r="BK206" s="244">
        <f>ROUND(I206*H206,2)</f>
        <v>0</v>
      </c>
      <c r="BL206" s="16" t="s">
        <v>229</v>
      </c>
      <c r="BM206" s="243" t="s">
        <v>249</v>
      </c>
    </row>
    <row r="207" s="12" customFormat="1">
      <c r="B207" s="245"/>
      <c r="C207" s="246"/>
      <c r="D207" s="247" t="s">
        <v>142</v>
      </c>
      <c r="E207" s="248" t="s">
        <v>1</v>
      </c>
      <c r="F207" s="249" t="s">
        <v>241</v>
      </c>
      <c r="G207" s="246"/>
      <c r="H207" s="250">
        <v>14</v>
      </c>
      <c r="I207" s="251"/>
      <c r="J207" s="246"/>
      <c r="K207" s="246"/>
      <c r="L207" s="252"/>
      <c r="M207" s="253"/>
      <c r="N207" s="254"/>
      <c r="O207" s="254"/>
      <c r="P207" s="254"/>
      <c r="Q207" s="254"/>
      <c r="R207" s="254"/>
      <c r="S207" s="254"/>
      <c r="T207" s="255"/>
      <c r="AT207" s="256" t="s">
        <v>142</v>
      </c>
      <c r="AU207" s="256" t="s">
        <v>84</v>
      </c>
      <c r="AV207" s="12" t="s">
        <v>84</v>
      </c>
      <c r="AW207" s="12" t="s">
        <v>31</v>
      </c>
      <c r="AX207" s="12" t="s">
        <v>74</v>
      </c>
      <c r="AY207" s="256" t="s">
        <v>132</v>
      </c>
    </row>
    <row r="208" s="13" customFormat="1">
      <c r="B208" s="257"/>
      <c r="C208" s="258"/>
      <c r="D208" s="247" t="s">
        <v>142</v>
      </c>
      <c r="E208" s="259" t="s">
        <v>1</v>
      </c>
      <c r="F208" s="260" t="s">
        <v>146</v>
      </c>
      <c r="G208" s="258"/>
      <c r="H208" s="261">
        <v>14</v>
      </c>
      <c r="I208" s="262"/>
      <c r="J208" s="258"/>
      <c r="K208" s="258"/>
      <c r="L208" s="263"/>
      <c r="M208" s="264"/>
      <c r="N208" s="265"/>
      <c r="O208" s="265"/>
      <c r="P208" s="265"/>
      <c r="Q208" s="265"/>
      <c r="R208" s="265"/>
      <c r="S208" s="265"/>
      <c r="T208" s="266"/>
      <c r="AT208" s="267" t="s">
        <v>142</v>
      </c>
      <c r="AU208" s="267" t="s">
        <v>84</v>
      </c>
      <c r="AV208" s="13" t="s">
        <v>140</v>
      </c>
      <c r="AW208" s="13" t="s">
        <v>31</v>
      </c>
      <c r="AX208" s="13" t="s">
        <v>82</v>
      </c>
      <c r="AY208" s="267" t="s">
        <v>132</v>
      </c>
    </row>
    <row r="209" s="1" customFormat="1" ht="16.5" customHeight="1">
      <c r="B209" s="37"/>
      <c r="C209" s="268" t="s">
        <v>250</v>
      </c>
      <c r="D209" s="268" t="s">
        <v>162</v>
      </c>
      <c r="E209" s="269" t="s">
        <v>251</v>
      </c>
      <c r="F209" s="270" t="s">
        <v>252</v>
      </c>
      <c r="G209" s="271" t="s">
        <v>157</v>
      </c>
      <c r="H209" s="272">
        <v>14</v>
      </c>
      <c r="I209" s="273"/>
      <c r="J209" s="274">
        <f>ROUND(I209*H209,2)</f>
        <v>0</v>
      </c>
      <c r="K209" s="270" t="s">
        <v>1</v>
      </c>
      <c r="L209" s="275"/>
      <c r="M209" s="276" t="s">
        <v>1</v>
      </c>
      <c r="N209" s="277" t="s">
        <v>39</v>
      </c>
      <c r="O209" s="85"/>
      <c r="P209" s="241">
        <f>O209*H209</f>
        <v>0</v>
      </c>
      <c r="Q209" s="241">
        <v>0.0047000000000000002</v>
      </c>
      <c r="R209" s="241">
        <f>Q209*H209</f>
        <v>0.065799999999999997</v>
      </c>
      <c r="S209" s="241">
        <v>0</v>
      </c>
      <c r="T209" s="242">
        <f>S209*H209</f>
        <v>0</v>
      </c>
      <c r="AR209" s="243" t="s">
        <v>235</v>
      </c>
      <c r="AT209" s="243" t="s">
        <v>162</v>
      </c>
      <c r="AU209" s="243" t="s">
        <v>84</v>
      </c>
      <c r="AY209" s="16" t="s">
        <v>132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6" t="s">
        <v>82</v>
      </c>
      <c r="BK209" s="244">
        <f>ROUND(I209*H209,2)</f>
        <v>0</v>
      </c>
      <c r="BL209" s="16" t="s">
        <v>229</v>
      </c>
      <c r="BM209" s="243" t="s">
        <v>253</v>
      </c>
    </row>
    <row r="210" s="12" customFormat="1">
      <c r="B210" s="245"/>
      <c r="C210" s="246"/>
      <c r="D210" s="247" t="s">
        <v>142</v>
      </c>
      <c r="E210" s="248" t="s">
        <v>1</v>
      </c>
      <c r="F210" s="249" t="s">
        <v>241</v>
      </c>
      <c r="G210" s="246"/>
      <c r="H210" s="250">
        <v>14</v>
      </c>
      <c r="I210" s="251"/>
      <c r="J210" s="246"/>
      <c r="K210" s="246"/>
      <c r="L210" s="252"/>
      <c r="M210" s="253"/>
      <c r="N210" s="254"/>
      <c r="O210" s="254"/>
      <c r="P210" s="254"/>
      <c r="Q210" s="254"/>
      <c r="R210" s="254"/>
      <c r="S210" s="254"/>
      <c r="T210" s="255"/>
      <c r="AT210" s="256" t="s">
        <v>142</v>
      </c>
      <c r="AU210" s="256" t="s">
        <v>84</v>
      </c>
      <c r="AV210" s="12" t="s">
        <v>84</v>
      </c>
      <c r="AW210" s="12" t="s">
        <v>31</v>
      </c>
      <c r="AX210" s="12" t="s">
        <v>74</v>
      </c>
      <c r="AY210" s="256" t="s">
        <v>132</v>
      </c>
    </row>
    <row r="211" s="13" customFormat="1">
      <c r="B211" s="257"/>
      <c r="C211" s="258"/>
      <c r="D211" s="247" t="s">
        <v>142</v>
      </c>
      <c r="E211" s="259" t="s">
        <v>1</v>
      </c>
      <c r="F211" s="260" t="s">
        <v>146</v>
      </c>
      <c r="G211" s="258"/>
      <c r="H211" s="261">
        <v>14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6"/>
      <c r="AT211" s="267" t="s">
        <v>142</v>
      </c>
      <c r="AU211" s="267" t="s">
        <v>84</v>
      </c>
      <c r="AV211" s="13" t="s">
        <v>140</v>
      </c>
      <c r="AW211" s="13" t="s">
        <v>31</v>
      </c>
      <c r="AX211" s="13" t="s">
        <v>82</v>
      </c>
      <c r="AY211" s="267" t="s">
        <v>132</v>
      </c>
    </row>
    <row r="212" s="1" customFormat="1" ht="16.5" customHeight="1">
      <c r="B212" s="37"/>
      <c r="C212" s="232" t="s">
        <v>7</v>
      </c>
      <c r="D212" s="232" t="s">
        <v>135</v>
      </c>
      <c r="E212" s="233" t="s">
        <v>254</v>
      </c>
      <c r="F212" s="234" t="s">
        <v>255</v>
      </c>
      <c r="G212" s="235" t="s">
        <v>157</v>
      </c>
      <c r="H212" s="236">
        <v>98</v>
      </c>
      <c r="I212" s="237"/>
      <c r="J212" s="238">
        <f>ROUND(I212*H212,2)</f>
        <v>0</v>
      </c>
      <c r="K212" s="234" t="s">
        <v>256</v>
      </c>
      <c r="L212" s="42"/>
      <c r="M212" s="239" t="s">
        <v>1</v>
      </c>
      <c r="N212" s="240" t="s">
        <v>39</v>
      </c>
      <c r="O212" s="85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AR212" s="243" t="s">
        <v>229</v>
      </c>
      <c r="AT212" s="243" t="s">
        <v>135</v>
      </c>
      <c r="AU212" s="243" t="s">
        <v>84</v>
      </c>
      <c r="AY212" s="16" t="s">
        <v>132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6" t="s">
        <v>82</v>
      </c>
      <c r="BK212" s="244">
        <f>ROUND(I212*H212,2)</f>
        <v>0</v>
      </c>
      <c r="BL212" s="16" t="s">
        <v>229</v>
      </c>
      <c r="BM212" s="243" t="s">
        <v>257</v>
      </c>
    </row>
    <row r="213" s="12" customFormat="1">
      <c r="B213" s="245"/>
      <c r="C213" s="246"/>
      <c r="D213" s="247" t="s">
        <v>142</v>
      </c>
      <c r="E213" s="248" t="s">
        <v>1</v>
      </c>
      <c r="F213" s="249" t="s">
        <v>231</v>
      </c>
      <c r="G213" s="246"/>
      <c r="H213" s="250">
        <v>49</v>
      </c>
      <c r="I213" s="251"/>
      <c r="J213" s="246"/>
      <c r="K213" s="246"/>
      <c r="L213" s="252"/>
      <c r="M213" s="253"/>
      <c r="N213" s="254"/>
      <c r="O213" s="254"/>
      <c r="P213" s="254"/>
      <c r="Q213" s="254"/>
      <c r="R213" s="254"/>
      <c r="S213" s="254"/>
      <c r="T213" s="255"/>
      <c r="AT213" s="256" t="s">
        <v>142</v>
      </c>
      <c r="AU213" s="256" t="s">
        <v>84</v>
      </c>
      <c r="AV213" s="12" t="s">
        <v>84</v>
      </c>
      <c r="AW213" s="12" t="s">
        <v>31</v>
      </c>
      <c r="AX213" s="12" t="s">
        <v>74</v>
      </c>
      <c r="AY213" s="256" t="s">
        <v>132</v>
      </c>
    </row>
    <row r="214" s="12" customFormat="1">
      <c r="B214" s="245"/>
      <c r="C214" s="246"/>
      <c r="D214" s="247" t="s">
        <v>142</v>
      </c>
      <c r="E214" s="248" t="s">
        <v>1</v>
      </c>
      <c r="F214" s="249" t="s">
        <v>232</v>
      </c>
      <c r="G214" s="246"/>
      <c r="H214" s="250">
        <v>35</v>
      </c>
      <c r="I214" s="251"/>
      <c r="J214" s="246"/>
      <c r="K214" s="246"/>
      <c r="L214" s="252"/>
      <c r="M214" s="253"/>
      <c r="N214" s="254"/>
      <c r="O214" s="254"/>
      <c r="P214" s="254"/>
      <c r="Q214" s="254"/>
      <c r="R214" s="254"/>
      <c r="S214" s="254"/>
      <c r="T214" s="255"/>
      <c r="AT214" s="256" t="s">
        <v>142</v>
      </c>
      <c r="AU214" s="256" t="s">
        <v>84</v>
      </c>
      <c r="AV214" s="12" t="s">
        <v>84</v>
      </c>
      <c r="AW214" s="12" t="s">
        <v>31</v>
      </c>
      <c r="AX214" s="12" t="s">
        <v>74</v>
      </c>
      <c r="AY214" s="256" t="s">
        <v>132</v>
      </c>
    </row>
    <row r="215" s="12" customFormat="1">
      <c r="B215" s="245"/>
      <c r="C215" s="246"/>
      <c r="D215" s="247" t="s">
        <v>142</v>
      </c>
      <c r="E215" s="248" t="s">
        <v>1</v>
      </c>
      <c r="F215" s="249" t="s">
        <v>241</v>
      </c>
      <c r="G215" s="246"/>
      <c r="H215" s="250">
        <v>14</v>
      </c>
      <c r="I215" s="251"/>
      <c r="J215" s="246"/>
      <c r="K215" s="246"/>
      <c r="L215" s="252"/>
      <c r="M215" s="253"/>
      <c r="N215" s="254"/>
      <c r="O215" s="254"/>
      <c r="P215" s="254"/>
      <c r="Q215" s="254"/>
      <c r="R215" s="254"/>
      <c r="S215" s="254"/>
      <c r="T215" s="255"/>
      <c r="AT215" s="256" t="s">
        <v>142</v>
      </c>
      <c r="AU215" s="256" t="s">
        <v>84</v>
      </c>
      <c r="AV215" s="12" t="s">
        <v>84</v>
      </c>
      <c r="AW215" s="12" t="s">
        <v>31</v>
      </c>
      <c r="AX215" s="12" t="s">
        <v>74</v>
      </c>
      <c r="AY215" s="256" t="s">
        <v>132</v>
      </c>
    </row>
    <row r="216" s="13" customFormat="1">
      <c r="B216" s="257"/>
      <c r="C216" s="258"/>
      <c r="D216" s="247" t="s">
        <v>142</v>
      </c>
      <c r="E216" s="259" t="s">
        <v>1</v>
      </c>
      <c r="F216" s="260" t="s">
        <v>146</v>
      </c>
      <c r="G216" s="258"/>
      <c r="H216" s="261">
        <v>98</v>
      </c>
      <c r="I216" s="262"/>
      <c r="J216" s="258"/>
      <c r="K216" s="258"/>
      <c r="L216" s="263"/>
      <c r="M216" s="264"/>
      <c r="N216" s="265"/>
      <c r="O216" s="265"/>
      <c r="P216" s="265"/>
      <c r="Q216" s="265"/>
      <c r="R216" s="265"/>
      <c r="S216" s="265"/>
      <c r="T216" s="266"/>
      <c r="AT216" s="267" t="s">
        <v>142</v>
      </c>
      <c r="AU216" s="267" t="s">
        <v>84</v>
      </c>
      <c r="AV216" s="13" t="s">
        <v>140</v>
      </c>
      <c r="AW216" s="13" t="s">
        <v>31</v>
      </c>
      <c r="AX216" s="13" t="s">
        <v>82</v>
      </c>
      <c r="AY216" s="267" t="s">
        <v>132</v>
      </c>
    </row>
    <row r="217" s="1" customFormat="1" ht="24" customHeight="1">
      <c r="B217" s="37"/>
      <c r="C217" s="268" t="s">
        <v>258</v>
      </c>
      <c r="D217" s="268" t="s">
        <v>162</v>
      </c>
      <c r="E217" s="269" t="s">
        <v>259</v>
      </c>
      <c r="F217" s="270" t="s">
        <v>260</v>
      </c>
      <c r="G217" s="271" t="s">
        <v>157</v>
      </c>
      <c r="H217" s="272">
        <v>84</v>
      </c>
      <c r="I217" s="273"/>
      <c r="J217" s="274">
        <f>ROUND(I217*H217,2)</f>
        <v>0</v>
      </c>
      <c r="K217" s="270" t="s">
        <v>1</v>
      </c>
      <c r="L217" s="275"/>
      <c r="M217" s="276" t="s">
        <v>1</v>
      </c>
      <c r="N217" s="277" t="s">
        <v>39</v>
      </c>
      <c r="O217" s="85"/>
      <c r="P217" s="241">
        <f>O217*H217</f>
        <v>0</v>
      </c>
      <c r="Q217" s="241">
        <v>0.0011999999999999999</v>
      </c>
      <c r="R217" s="241">
        <f>Q217*H217</f>
        <v>0.10079999999999999</v>
      </c>
      <c r="S217" s="241">
        <v>0</v>
      </c>
      <c r="T217" s="242">
        <f>S217*H217</f>
        <v>0</v>
      </c>
      <c r="AR217" s="243" t="s">
        <v>235</v>
      </c>
      <c r="AT217" s="243" t="s">
        <v>162</v>
      </c>
      <c r="AU217" s="243" t="s">
        <v>84</v>
      </c>
      <c r="AY217" s="16" t="s">
        <v>132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6" t="s">
        <v>82</v>
      </c>
      <c r="BK217" s="244">
        <f>ROUND(I217*H217,2)</f>
        <v>0</v>
      </c>
      <c r="BL217" s="16" t="s">
        <v>229</v>
      </c>
      <c r="BM217" s="243" t="s">
        <v>261</v>
      </c>
    </row>
    <row r="218" s="1" customFormat="1">
      <c r="B218" s="37"/>
      <c r="C218" s="38"/>
      <c r="D218" s="247" t="s">
        <v>262</v>
      </c>
      <c r="E218" s="38"/>
      <c r="F218" s="288" t="s">
        <v>263</v>
      </c>
      <c r="G218" s="38"/>
      <c r="H218" s="38"/>
      <c r="I218" s="134"/>
      <c r="J218" s="38"/>
      <c r="K218" s="38"/>
      <c r="L218" s="42"/>
      <c r="M218" s="289"/>
      <c r="N218" s="85"/>
      <c r="O218" s="85"/>
      <c r="P218" s="85"/>
      <c r="Q218" s="85"/>
      <c r="R218" s="85"/>
      <c r="S218" s="85"/>
      <c r="T218" s="86"/>
      <c r="AT218" s="16" t="s">
        <v>262</v>
      </c>
      <c r="AU218" s="16" t="s">
        <v>84</v>
      </c>
    </row>
    <row r="219" s="12" customFormat="1">
      <c r="B219" s="245"/>
      <c r="C219" s="246"/>
      <c r="D219" s="247" t="s">
        <v>142</v>
      </c>
      <c r="E219" s="248" t="s">
        <v>1</v>
      </c>
      <c r="F219" s="249" t="s">
        <v>231</v>
      </c>
      <c r="G219" s="246"/>
      <c r="H219" s="250">
        <v>49</v>
      </c>
      <c r="I219" s="251"/>
      <c r="J219" s="246"/>
      <c r="K219" s="246"/>
      <c r="L219" s="252"/>
      <c r="M219" s="253"/>
      <c r="N219" s="254"/>
      <c r="O219" s="254"/>
      <c r="P219" s="254"/>
      <c r="Q219" s="254"/>
      <c r="R219" s="254"/>
      <c r="S219" s="254"/>
      <c r="T219" s="255"/>
      <c r="AT219" s="256" t="s">
        <v>142</v>
      </c>
      <c r="AU219" s="256" t="s">
        <v>84</v>
      </c>
      <c r="AV219" s="12" t="s">
        <v>84</v>
      </c>
      <c r="AW219" s="12" t="s">
        <v>31</v>
      </c>
      <c r="AX219" s="12" t="s">
        <v>74</v>
      </c>
      <c r="AY219" s="256" t="s">
        <v>132</v>
      </c>
    </row>
    <row r="220" s="12" customFormat="1">
      <c r="B220" s="245"/>
      <c r="C220" s="246"/>
      <c r="D220" s="247" t="s">
        <v>142</v>
      </c>
      <c r="E220" s="248" t="s">
        <v>1</v>
      </c>
      <c r="F220" s="249" t="s">
        <v>232</v>
      </c>
      <c r="G220" s="246"/>
      <c r="H220" s="250">
        <v>35</v>
      </c>
      <c r="I220" s="251"/>
      <c r="J220" s="246"/>
      <c r="K220" s="246"/>
      <c r="L220" s="252"/>
      <c r="M220" s="253"/>
      <c r="N220" s="254"/>
      <c r="O220" s="254"/>
      <c r="P220" s="254"/>
      <c r="Q220" s="254"/>
      <c r="R220" s="254"/>
      <c r="S220" s="254"/>
      <c r="T220" s="255"/>
      <c r="AT220" s="256" t="s">
        <v>142</v>
      </c>
      <c r="AU220" s="256" t="s">
        <v>84</v>
      </c>
      <c r="AV220" s="12" t="s">
        <v>84</v>
      </c>
      <c r="AW220" s="12" t="s">
        <v>31</v>
      </c>
      <c r="AX220" s="12" t="s">
        <v>74</v>
      </c>
      <c r="AY220" s="256" t="s">
        <v>132</v>
      </c>
    </row>
    <row r="221" s="13" customFormat="1">
      <c r="B221" s="257"/>
      <c r="C221" s="258"/>
      <c r="D221" s="247" t="s">
        <v>142</v>
      </c>
      <c r="E221" s="259" t="s">
        <v>1</v>
      </c>
      <c r="F221" s="260" t="s">
        <v>146</v>
      </c>
      <c r="G221" s="258"/>
      <c r="H221" s="261">
        <v>84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AT221" s="267" t="s">
        <v>142</v>
      </c>
      <c r="AU221" s="267" t="s">
        <v>84</v>
      </c>
      <c r="AV221" s="13" t="s">
        <v>140</v>
      </c>
      <c r="AW221" s="13" t="s">
        <v>31</v>
      </c>
      <c r="AX221" s="13" t="s">
        <v>82</v>
      </c>
      <c r="AY221" s="267" t="s">
        <v>132</v>
      </c>
    </row>
    <row r="222" s="1" customFormat="1" ht="24" customHeight="1">
      <c r="B222" s="37"/>
      <c r="C222" s="268" t="s">
        <v>264</v>
      </c>
      <c r="D222" s="268" t="s">
        <v>162</v>
      </c>
      <c r="E222" s="269" t="s">
        <v>265</v>
      </c>
      <c r="F222" s="270" t="s">
        <v>266</v>
      </c>
      <c r="G222" s="271" t="s">
        <v>157</v>
      </c>
      <c r="H222" s="272">
        <v>14</v>
      </c>
      <c r="I222" s="273"/>
      <c r="J222" s="274">
        <f>ROUND(I222*H222,2)</f>
        <v>0</v>
      </c>
      <c r="K222" s="270" t="s">
        <v>1</v>
      </c>
      <c r="L222" s="275"/>
      <c r="M222" s="276" t="s">
        <v>1</v>
      </c>
      <c r="N222" s="277" t="s">
        <v>39</v>
      </c>
      <c r="O222" s="85"/>
      <c r="P222" s="241">
        <f>O222*H222</f>
        <v>0</v>
      </c>
      <c r="Q222" s="241">
        <v>0.0011999999999999999</v>
      </c>
      <c r="R222" s="241">
        <f>Q222*H222</f>
        <v>0.016799999999999999</v>
      </c>
      <c r="S222" s="241">
        <v>0</v>
      </c>
      <c r="T222" s="242">
        <f>S222*H222</f>
        <v>0</v>
      </c>
      <c r="AR222" s="243" t="s">
        <v>235</v>
      </c>
      <c r="AT222" s="243" t="s">
        <v>162</v>
      </c>
      <c r="AU222" s="243" t="s">
        <v>84</v>
      </c>
      <c r="AY222" s="16" t="s">
        <v>132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6" t="s">
        <v>82</v>
      </c>
      <c r="BK222" s="244">
        <f>ROUND(I222*H222,2)</f>
        <v>0</v>
      </c>
      <c r="BL222" s="16" t="s">
        <v>229</v>
      </c>
      <c r="BM222" s="243" t="s">
        <v>267</v>
      </c>
    </row>
    <row r="223" s="1" customFormat="1">
      <c r="B223" s="37"/>
      <c r="C223" s="38"/>
      <c r="D223" s="247" t="s">
        <v>262</v>
      </c>
      <c r="E223" s="38"/>
      <c r="F223" s="288" t="s">
        <v>263</v>
      </c>
      <c r="G223" s="38"/>
      <c r="H223" s="38"/>
      <c r="I223" s="134"/>
      <c r="J223" s="38"/>
      <c r="K223" s="38"/>
      <c r="L223" s="42"/>
      <c r="M223" s="289"/>
      <c r="N223" s="85"/>
      <c r="O223" s="85"/>
      <c r="P223" s="85"/>
      <c r="Q223" s="85"/>
      <c r="R223" s="85"/>
      <c r="S223" s="85"/>
      <c r="T223" s="86"/>
      <c r="AT223" s="16" t="s">
        <v>262</v>
      </c>
      <c r="AU223" s="16" t="s">
        <v>84</v>
      </c>
    </row>
    <row r="224" s="12" customFormat="1">
      <c r="B224" s="245"/>
      <c r="C224" s="246"/>
      <c r="D224" s="247" t="s">
        <v>142</v>
      </c>
      <c r="E224" s="248" t="s">
        <v>1</v>
      </c>
      <c r="F224" s="249" t="s">
        <v>241</v>
      </c>
      <c r="G224" s="246"/>
      <c r="H224" s="250">
        <v>14</v>
      </c>
      <c r="I224" s="251"/>
      <c r="J224" s="246"/>
      <c r="K224" s="246"/>
      <c r="L224" s="252"/>
      <c r="M224" s="253"/>
      <c r="N224" s="254"/>
      <c r="O224" s="254"/>
      <c r="P224" s="254"/>
      <c r="Q224" s="254"/>
      <c r="R224" s="254"/>
      <c r="S224" s="254"/>
      <c r="T224" s="255"/>
      <c r="AT224" s="256" t="s">
        <v>142</v>
      </c>
      <c r="AU224" s="256" t="s">
        <v>84</v>
      </c>
      <c r="AV224" s="12" t="s">
        <v>84</v>
      </c>
      <c r="AW224" s="12" t="s">
        <v>31</v>
      </c>
      <c r="AX224" s="12" t="s">
        <v>74</v>
      </c>
      <c r="AY224" s="256" t="s">
        <v>132</v>
      </c>
    </row>
    <row r="225" s="13" customFormat="1">
      <c r="B225" s="257"/>
      <c r="C225" s="258"/>
      <c r="D225" s="247" t="s">
        <v>142</v>
      </c>
      <c r="E225" s="259" t="s">
        <v>1</v>
      </c>
      <c r="F225" s="260" t="s">
        <v>146</v>
      </c>
      <c r="G225" s="258"/>
      <c r="H225" s="261">
        <v>14</v>
      </c>
      <c r="I225" s="262"/>
      <c r="J225" s="258"/>
      <c r="K225" s="258"/>
      <c r="L225" s="263"/>
      <c r="M225" s="264"/>
      <c r="N225" s="265"/>
      <c r="O225" s="265"/>
      <c r="P225" s="265"/>
      <c r="Q225" s="265"/>
      <c r="R225" s="265"/>
      <c r="S225" s="265"/>
      <c r="T225" s="266"/>
      <c r="AT225" s="267" t="s">
        <v>142</v>
      </c>
      <c r="AU225" s="267" t="s">
        <v>84</v>
      </c>
      <c r="AV225" s="13" t="s">
        <v>140</v>
      </c>
      <c r="AW225" s="13" t="s">
        <v>31</v>
      </c>
      <c r="AX225" s="13" t="s">
        <v>82</v>
      </c>
      <c r="AY225" s="267" t="s">
        <v>132</v>
      </c>
    </row>
    <row r="226" s="1" customFormat="1" ht="16.5" customHeight="1">
      <c r="B226" s="37"/>
      <c r="C226" s="268" t="s">
        <v>268</v>
      </c>
      <c r="D226" s="268" t="s">
        <v>162</v>
      </c>
      <c r="E226" s="269" t="s">
        <v>269</v>
      </c>
      <c r="F226" s="270" t="s">
        <v>270</v>
      </c>
      <c r="G226" s="271" t="s">
        <v>157</v>
      </c>
      <c r="H226" s="272">
        <v>807</v>
      </c>
      <c r="I226" s="273"/>
      <c r="J226" s="274">
        <f>ROUND(I226*H226,2)</f>
        <v>0</v>
      </c>
      <c r="K226" s="270" t="s">
        <v>1</v>
      </c>
      <c r="L226" s="275"/>
      <c r="M226" s="276" t="s">
        <v>1</v>
      </c>
      <c r="N226" s="277" t="s">
        <v>39</v>
      </c>
      <c r="O226" s="85"/>
      <c r="P226" s="241">
        <f>O226*H226</f>
        <v>0</v>
      </c>
      <c r="Q226" s="241">
        <v>0.00051999999999999995</v>
      </c>
      <c r="R226" s="241">
        <f>Q226*H226</f>
        <v>0.41963999999999996</v>
      </c>
      <c r="S226" s="241">
        <v>0</v>
      </c>
      <c r="T226" s="242">
        <f>S226*H226</f>
        <v>0</v>
      </c>
      <c r="AR226" s="243" t="s">
        <v>235</v>
      </c>
      <c r="AT226" s="243" t="s">
        <v>162</v>
      </c>
      <c r="AU226" s="243" t="s">
        <v>84</v>
      </c>
      <c r="AY226" s="16" t="s">
        <v>132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6" t="s">
        <v>82</v>
      </c>
      <c r="BK226" s="244">
        <f>ROUND(I226*H226,2)</f>
        <v>0</v>
      </c>
      <c r="BL226" s="16" t="s">
        <v>229</v>
      </c>
      <c r="BM226" s="243" t="s">
        <v>271</v>
      </c>
    </row>
    <row r="227" s="12" customFormat="1">
      <c r="B227" s="245"/>
      <c r="C227" s="246"/>
      <c r="D227" s="247" t="s">
        <v>142</v>
      </c>
      <c r="E227" s="248" t="s">
        <v>1</v>
      </c>
      <c r="F227" s="249" t="s">
        <v>272</v>
      </c>
      <c r="G227" s="246"/>
      <c r="H227" s="250">
        <v>807</v>
      </c>
      <c r="I227" s="251"/>
      <c r="J227" s="246"/>
      <c r="K227" s="246"/>
      <c r="L227" s="252"/>
      <c r="M227" s="253"/>
      <c r="N227" s="254"/>
      <c r="O227" s="254"/>
      <c r="P227" s="254"/>
      <c r="Q227" s="254"/>
      <c r="R227" s="254"/>
      <c r="S227" s="254"/>
      <c r="T227" s="255"/>
      <c r="AT227" s="256" t="s">
        <v>142</v>
      </c>
      <c r="AU227" s="256" t="s">
        <v>84</v>
      </c>
      <c r="AV227" s="12" t="s">
        <v>84</v>
      </c>
      <c r="AW227" s="12" t="s">
        <v>31</v>
      </c>
      <c r="AX227" s="12" t="s">
        <v>74</v>
      </c>
      <c r="AY227" s="256" t="s">
        <v>132</v>
      </c>
    </row>
    <row r="228" s="13" customFormat="1">
      <c r="B228" s="257"/>
      <c r="C228" s="258"/>
      <c r="D228" s="247" t="s">
        <v>142</v>
      </c>
      <c r="E228" s="259" t="s">
        <v>1</v>
      </c>
      <c r="F228" s="260" t="s">
        <v>146</v>
      </c>
      <c r="G228" s="258"/>
      <c r="H228" s="261">
        <v>807</v>
      </c>
      <c r="I228" s="262"/>
      <c r="J228" s="258"/>
      <c r="K228" s="258"/>
      <c r="L228" s="263"/>
      <c r="M228" s="264"/>
      <c r="N228" s="265"/>
      <c r="O228" s="265"/>
      <c r="P228" s="265"/>
      <c r="Q228" s="265"/>
      <c r="R228" s="265"/>
      <c r="S228" s="265"/>
      <c r="T228" s="266"/>
      <c r="AT228" s="267" t="s">
        <v>142</v>
      </c>
      <c r="AU228" s="267" t="s">
        <v>84</v>
      </c>
      <c r="AV228" s="13" t="s">
        <v>140</v>
      </c>
      <c r="AW228" s="13" t="s">
        <v>31</v>
      </c>
      <c r="AX228" s="13" t="s">
        <v>82</v>
      </c>
      <c r="AY228" s="267" t="s">
        <v>132</v>
      </c>
    </row>
    <row r="229" s="1" customFormat="1" ht="24" customHeight="1">
      <c r="B229" s="37"/>
      <c r="C229" s="268" t="s">
        <v>273</v>
      </c>
      <c r="D229" s="268" t="s">
        <v>162</v>
      </c>
      <c r="E229" s="269" t="s">
        <v>274</v>
      </c>
      <c r="F229" s="270" t="s">
        <v>275</v>
      </c>
      <c r="G229" s="271" t="s">
        <v>157</v>
      </c>
      <c r="H229" s="272">
        <v>293</v>
      </c>
      <c r="I229" s="273"/>
      <c r="J229" s="274">
        <f>ROUND(I229*H229,2)</f>
        <v>0</v>
      </c>
      <c r="K229" s="270" t="s">
        <v>1</v>
      </c>
      <c r="L229" s="275"/>
      <c r="M229" s="276" t="s">
        <v>1</v>
      </c>
      <c r="N229" s="277" t="s">
        <v>39</v>
      </c>
      <c r="O229" s="85"/>
      <c r="P229" s="241">
        <f>O229*H229</f>
        <v>0</v>
      </c>
      <c r="Q229" s="241">
        <v>0.00051999999999999995</v>
      </c>
      <c r="R229" s="241">
        <f>Q229*H229</f>
        <v>0.15236</v>
      </c>
      <c r="S229" s="241">
        <v>0</v>
      </c>
      <c r="T229" s="242">
        <f>S229*H229</f>
        <v>0</v>
      </c>
      <c r="AR229" s="243" t="s">
        <v>235</v>
      </c>
      <c r="AT229" s="243" t="s">
        <v>162</v>
      </c>
      <c r="AU229" s="243" t="s">
        <v>84</v>
      </c>
      <c r="AY229" s="16" t="s">
        <v>132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16" t="s">
        <v>82</v>
      </c>
      <c r="BK229" s="244">
        <f>ROUND(I229*H229,2)</f>
        <v>0</v>
      </c>
      <c r="BL229" s="16" t="s">
        <v>229</v>
      </c>
      <c r="BM229" s="243" t="s">
        <v>276</v>
      </c>
    </row>
    <row r="230" s="12" customFormat="1">
      <c r="B230" s="245"/>
      <c r="C230" s="246"/>
      <c r="D230" s="247" t="s">
        <v>142</v>
      </c>
      <c r="E230" s="248" t="s">
        <v>1</v>
      </c>
      <c r="F230" s="249" t="s">
        <v>277</v>
      </c>
      <c r="G230" s="246"/>
      <c r="H230" s="250">
        <v>293</v>
      </c>
      <c r="I230" s="251"/>
      <c r="J230" s="246"/>
      <c r="K230" s="246"/>
      <c r="L230" s="252"/>
      <c r="M230" s="253"/>
      <c r="N230" s="254"/>
      <c r="O230" s="254"/>
      <c r="P230" s="254"/>
      <c r="Q230" s="254"/>
      <c r="R230" s="254"/>
      <c r="S230" s="254"/>
      <c r="T230" s="255"/>
      <c r="AT230" s="256" t="s">
        <v>142</v>
      </c>
      <c r="AU230" s="256" t="s">
        <v>84</v>
      </c>
      <c r="AV230" s="12" t="s">
        <v>84</v>
      </c>
      <c r="AW230" s="12" t="s">
        <v>31</v>
      </c>
      <c r="AX230" s="12" t="s">
        <v>74</v>
      </c>
      <c r="AY230" s="256" t="s">
        <v>132</v>
      </c>
    </row>
    <row r="231" s="13" customFormat="1">
      <c r="B231" s="257"/>
      <c r="C231" s="258"/>
      <c r="D231" s="247" t="s">
        <v>142</v>
      </c>
      <c r="E231" s="259" t="s">
        <v>1</v>
      </c>
      <c r="F231" s="260" t="s">
        <v>146</v>
      </c>
      <c r="G231" s="258"/>
      <c r="H231" s="261">
        <v>293</v>
      </c>
      <c r="I231" s="262"/>
      <c r="J231" s="258"/>
      <c r="K231" s="258"/>
      <c r="L231" s="263"/>
      <c r="M231" s="264"/>
      <c r="N231" s="265"/>
      <c r="O231" s="265"/>
      <c r="P231" s="265"/>
      <c r="Q231" s="265"/>
      <c r="R231" s="265"/>
      <c r="S231" s="265"/>
      <c r="T231" s="266"/>
      <c r="AT231" s="267" t="s">
        <v>142</v>
      </c>
      <c r="AU231" s="267" t="s">
        <v>84</v>
      </c>
      <c r="AV231" s="13" t="s">
        <v>140</v>
      </c>
      <c r="AW231" s="13" t="s">
        <v>31</v>
      </c>
      <c r="AX231" s="13" t="s">
        <v>82</v>
      </c>
      <c r="AY231" s="267" t="s">
        <v>132</v>
      </c>
    </row>
    <row r="232" s="1" customFormat="1" ht="16.5" customHeight="1">
      <c r="B232" s="37"/>
      <c r="C232" s="232" t="s">
        <v>278</v>
      </c>
      <c r="D232" s="232" t="s">
        <v>135</v>
      </c>
      <c r="E232" s="233" t="s">
        <v>279</v>
      </c>
      <c r="F232" s="234" t="s">
        <v>280</v>
      </c>
      <c r="G232" s="235" t="s">
        <v>157</v>
      </c>
      <c r="H232" s="236">
        <v>98</v>
      </c>
      <c r="I232" s="237"/>
      <c r="J232" s="238">
        <f>ROUND(I232*H232,2)</f>
        <v>0</v>
      </c>
      <c r="K232" s="234" t="s">
        <v>139</v>
      </c>
      <c r="L232" s="42"/>
      <c r="M232" s="239" t="s">
        <v>1</v>
      </c>
      <c r="N232" s="240" t="s">
        <v>39</v>
      </c>
      <c r="O232" s="85"/>
      <c r="P232" s="241">
        <f>O232*H232</f>
        <v>0</v>
      </c>
      <c r="Q232" s="241">
        <v>0</v>
      </c>
      <c r="R232" s="241">
        <f>Q232*H232</f>
        <v>0</v>
      </c>
      <c r="S232" s="241">
        <v>0.0018</v>
      </c>
      <c r="T232" s="242">
        <f>S232*H232</f>
        <v>0.1764</v>
      </c>
      <c r="AR232" s="243" t="s">
        <v>229</v>
      </c>
      <c r="AT232" s="243" t="s">
        <v>135</v>
      </c>
      <c r="AU232" s="243" t="s">
        <v>84</v>
      </c>
      <c r="AY232" s="16" t="s">
        <v>132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6" t="s">
        <v>82</v>
      </c>
      <c r="BK232" s="244">
        <f>ROUND(I232*H232,2)</f>
        <v>0</v>
      </c>
      <c r="BL232" s="16" t="s">
        <v>229</v>
      </c>
      <c r="BM232" s="243" t="s">
        <v>281</v>
      </c>
    </row>
    <row r="233" s="12" customFormat="1">
      <c r="B233" s="245"/>
      <c r="C233" s="246"/>
      <c r="D233" s="247" t="s">
        <v>142</v>
      </c>
      <c r="E233" s="248" t="s">
        <v>1</v>
      </c>
      <c r="F233" s="249" t="s">
        <v>231</v>
      </c>
      <c r="G233" s="246"/>
      <c r="H233" s="250">
        <v>49</v>
      </c>
      <c r="I233" s="251"/>
      <c r="J233" s="246"/>
      <c r="K233" s="246"/>
      <c r="L233" s="252"/>
      <c r="M233" s="253"/>
      <c r="N233" s="254"/>
      <c r="O233" s="254"/>
      <c r="P233" s="254"/>
      <c r="Q233" s="254"/>
      <c r="R233" s="254"/>
      <c r="S233" s="254"/>
      <c r="T233" s="255"/>
      <c r="AT233" s="256" t="s">
        <v>142</v>
      </c>
      <c r="AU233" s="256" t="s">
        <v>84</v>
      </c>
      <c r="AV233" s="12" t="s">
        <v>84</v>
      </c>
      <c r="AW233" s="12" t="s">
        <v>31</v>
      </c>
      <c r="AX233" s="12" t="s">
        <v>74</v>
      </c>
      <c r="AY233" s="256" t="s">
        <v>132</v>
      </c>
    </row>
    <row r="234" s="12" customFormat="1">
      <c r="B234" s="245"/>
      <c r="C234" s="246"/>
      <c r="D234" s="247" t="s">
        <v>142</v>
      </c>
      <c r="E234" s="248" t="s">
        <v>1</v>
      </c>
      <c r="F234" s="249" t="s">
        <v>232</v>
      </c>
      <c r="G234" s="246"/>
      <c r="H234" s="250">
        <v>35</v>
      </c>
      <c r="I234" s="251"/>
      <c r="J234" s="246"/>
      <c r="K234" s="246"/>
      <c r="L234" s="252"/>
      <c r="M234" s="253"/>
      <c r="N234" s="254"/>
      <c r="O234" s="254"/>
      <c r="P234" s="254"/>
      <c r="Q234" s="254"/>
      <c r="R234" s="254"/>
      <c r="S234" s="254"/>
      <c r="T234" s="255"/>
      <c r="AT234" s="256" t="s">
        <v>142</v>
      </c>
      <c r="AU234" s="256" t="s">
        <v>84</v>
      </c>
      <c r="AV234" s="12" t="s">
        <v>84</v>
      </c>
      <c r="AW234" s="12" t="s">
        <v>31</v>
      </c>
      <c r="AX234" s="12" t="s">
        <v>74</v>
      </c>
      <c r="AY234" s="256" t="s">
        <v>132</v>
      </c>
    </row>
    <row r="235" s="12" customFormat="1">
      <c r="B235" s="245"/>
      <c r="C235" s="246"/>
      <c r="D235" s="247" t="s">
        <v>142</v>
      </c>
      <c r="E235" s="248" t="s">
        <v>1</v>
      </c>
      <c r="F235" s="249" t="s">
        <v>241</v>
      </c>
      <c r="G235" s="246"/>
      <c r="H235" s="250">
        <v>14</v>
      </c>
      <c r="I235" s="251"/>
      <c r="J235" s="246"/>
      <c r="K235" s="246"/>
      <c r="L235" s="252"/>
      <c r="M235" s="253"/>
      <c r="N235" s="254"/>
      <c r="O235" s="254"/>
      <c r="P235" s="254"/>
      <c r="Q235" s="254"/>
      <c r="R235" s="254"/>
      <c r="S235" s="254"/>
      <c r="T235" s="255"/>
      <c r="AT235" s="256" t="s">
        <v>142</v>
      </c>
      <c r="AU235" s="256" t="s">
        <v>84</v>
      </c>
      <c r="AV235" s="12" t="s">
        <v>84</v>
      </c>
      <c r="AW235" s="12" t="s">
        <v>31</v>
      </c>
      <c r="AX235" s="12" t="s">
        <v>74</v>
      </c>
      <c r="AY235" s="256" t="s">
        <v>132</v>
      </c>
    </row>
    <row r="236" s="13" customFormat="1">
      <c r="B236" s="257"/>
      <c r="C236" s="258"/>
      <c r="D236" s="247" t="s">
        <v>142</v>
      </c>
      <c r="E236" s="259" t="s">
        <v>1</v>
      </c>
      <c r="F236" s="260" t="s">
        <v>146</v>
      </c>
      <c r="G236" s="258"/>
      <c r="H236" s="261">
        <v>98</v>
      </c>
      <c r="I236" s="262"/>
      <c r="J236" s="258"/>
      <c r="K236" s="258"/>
      <c r="L236" s="263"/>
      <c r="M236" s="264"/>
      <c r="N236" s="265"/>
      <c r="O236" s="265"/>
      <c r="P236" s="265"/>
      <c r="Q236" s="265"/>
      <c r="R236" s="265"/>
      <c r="S236" s="265"/>
      <c r="T236" s="266"/>
      <c r="AT236" s="267" t="s">
        <v>142</v>
      </c>
      <c r="AU236" s="267" t="s">
        <v>84</v>
      </c>
      <c r="AV236" s="13" t="s">
        <v>140</v>
      </c>
      <c r="AW236" s="13" t="s">
        <v>31</v>
      </c>
      <c r="AX236" s="13" t="s">
        <v>82</v>
      </c>
      <c r="AY236" s="267" t="s">
        <v>132</v>
      </c>
    </row>
    <row r="237" s="1" customFormat="1" ht="24" customHeight="1">
      <c r="B237" s="37"/>
      <c r="C237" s="232" t="s">
        <v>282</v>
      </c>
      <c r="D237" s="232" t="s">
        <v>135</v>
      </c>
      <c r="E237" s="233" t="s">
        <v>283</v>
      </c>
      <c r="F237" s="234" t="s">
        <v>284</v>
      </c>
      <c r="G237" s="235" t="s">
        <v>157</v>
      </c>
      <c r="H237" s="236">
        <v>98</v>
      </c>
      <c r="I237" s="237"/>
      <c r="J237" s="238">
        <f>ROUND(I237*H237,2)</f>
        <v>0</v>
      </c>
      <c r="K237" s="234" t="s">
        <v>139</v>
      </c>
      <c r="L237" s="42"/>
      <c r="M237" s="239" t="s">
        <v>1</v>
      </c>
      <c r="N237" s="240" t="s">
        <v>39</v>
      </c>
      <c r="O237" s="85"/>
      <c r="P237" s="241">
        <f>O237*H237</f>
        <v>0</v>
      </c>
      <c r="Q237" s="241">
        <v>0</v>
      </c>
      <c r="R237" s="241">
        <f>Q237*H237</f>
        <v>0</v>
      </c>
      <c r="S237" s="241">
        <v>0.024</v>
      </c>
      <c r="T237" s="242">
        <f>S237*H237</f>
        <v>2.3519999999999999</v>
      </c>
      <c r="AR237" s="243" t="s">
        <v>229</v>
      </c>
      <c r="AT237" s="243" t="s">
        <v>135</v>
      </c>
      <c r="AU237" s="243" t="s">
        <v>84</v>
      </c>
      <c r="AY237" s="16" t="s">
        <v>132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6" t="s">
        <v>82</v>
      </c>
      <c r="BK237" s="244">
        <f>ROUND(I237*H237,2)</f>
        <v>0</v>
      </c>
      <c r="BL237" s="16" t="s">
        <v>229</v>
      </c>
      <c r="BM237" s="243" t="s">
        <v>285</v>
      </c>
    </row>
    <row r="238" s="12" customFormat="1">
      <c r="B238" s="245"/>
      <c r="C238" s="246"/>
      <c r="D238" s="247" t="s">
        <v>142</v>
      </c>
      <c r="E238" s="248" t="s">
        <v>1</v>
      </c>
      <c r="F238" s="249" t="s">
        <v>231</v>
      </c>
      <c r="G238" s="246"/>
      <c r="H238" s="250">
        <v>49</v>
      </c>
      <c r="I238" s="251"/>
      <c r="J238" s="246"/>
      <c r="K238" s="246"/>
      <c r="L238" s="252"/>
      <c r="M238" s="253"/>
      <c r="N238" s="254"/>
      <c r="O238" s="254"/>
      <c r="P238" s="254"/>
      <c r="Q238" s="254"/>
      <c r="R238" s="254"/>
      <c r="S238" s="254"/>
      <c r="T238" s="255"/>
      <c r="AT238" s="256" t="s">
        <v>142</v>
      </c>
      <c r="AU238" s="256" t="s">
        <v>84</v>
      </c>
      <c r="AV238" s="12" t="s">
        <v>84</v>
      </c>
      <c r="AW238" s="12" t="s">
        <v>31</v>
      </c>
      <c r="AX238" s="12" t="s">
        <v>74</v>
      </c>
      <c r="AY238" s="256" t="s">
        <v>132</v>
      </c>
    </row>
    <row r="239" s="12" customFormat="1">
      <c r="B239" s="245"/>
      <c r="C239" s="246"/>
      <c r="D239" s="247" t="s">
        <v>142</v>
      </c>
      <c r="E239" s="248" t="s">
        <v>1</v>
      </c>
      <c r="F239" s="249" t="s">
        <v>232</v>
      </c>
      <c r="G239" s="246"/>
      <c r="H239" s="250">
        <v>35</v>
      </c>
      <c r="I239" s="251"/>
      <c r="J239" s="246"/>
      <c r="K239" s="246"/>
      <c r="L239" s="252"/>
      <c r="M239" s="253"/>
      <c r="N239" s="254"/>
      <c r="O239" s="254"/>
      <c r="P239" s="254"/>
      <c r="Q239" s="254"/>
      <c r="R239" s="254"/>
      <c r="S239" s="254"/>
      <c r="T239" s="255"/>
      <c r="AT239" s="256" t="s">
        <v>142</v>
      </c>
      <c r="AU239" s="256" t="s">
        <v>84</v>
      </c>
      <c r="AV239" s="12" t="s">
        <v>84</v>
      </c>
      <c r="AW239" s="12" t="s">
        <v>31</v>
      </c>
      <c r="AX239" s="12" t="s">
        <v>74</v>
      </c>
      <c r="AY239" s="256" t="s">
        <v>132</v>
      </c>
    </row>
    <row r="240" s="12" customFormat="1">
      <c r="B240" s="245"/>
      <c r="C240" s="246"/>
      <c r="D240" s="247" t="s">
        <v>142</v>
      </c>
      <c r="E240" s="248" t="s">
        <v>1</v>
      </c>
      <c r="F240" s="249" t="s">
        <v>241</v>
      </c>
      <c r="G240" s="246"/>
      <c r="H240" s="250">
        <v>14</v>
      </c>
      <c r="I240" s="251"/>
      <c r="J240" s="246"/>
      <c r="K240" s="246"/>
      <c r="L240" s="252"/>
      <c r="M240" s="253"/>
      <c r="N240" s="254"/>
      <c r="O240" s="254"/>
      <c r="P240" s="254"/>
      <c r="Q240" s="254"/>
      <c r="R240" s="254"/>
      <c r="S240" s="254"/>
      <c r="T240" s="255"/>
      <c r="AT240" s="256" t="s">
        <v>142</v>
      </c>
      <c r="AU240" s="256" t="s">
        <v>84</v>
      </c>
      <c r="AV240" s="12" t="s">
        <v>84</v>
      </c>
      <c r="AW240" s="12" t="s">
        <v>31</v>
      </c>
      <c r="AX240" s="12" t="s">
        <v>74</v>
      </c>
      <c r="AY240" s="256" t="s">
        <v>132</v>
      </c>
    </row>
    <row r="241" s="13" customFormat="1">
      <c r="B241" s="257"/>
      <c r="C241" s="258"/>
      <c r="D241" s="247" t="s">
        <v>142</v>
      </c>
      <c r="E241" s="259" t="s">
        <v>1</v>
      </c>
      <c r="F241" s="260" t="s">
        <v>146</v>
      </c>
      <c r="G241" s="258"/>
      <c r="H241" s="261">
        <v>98</v>
      </c>
      <c r="I241" s="262"/>
      <c r="J241" s="258"/>
      <c r="K241" s="258"/>
      <c r="L241" s="263"/>
      <c r="M241" s="264"/>
      <c r="N241" s="265"/>
      <c r="O241" s="265"/>
      <c r="P241" s="265"/>
      <c r="Q241" s="265"/>
      <c r="R241" s="265"/>
      <c r="S241" s="265"/>
      <c r="T241" s="266"/>
      <c r="AT241" s="267" t="s">
        <v>142</v>
      </c>
      <c r="AU241" s="267" t="s">
        <v>84</v>
      </c>
      <c r="AV241" s="13" t="s">
        <v>140</v>
      </c>
      <c r="AW241" s="13" t="s">
        <v>31</v>
      </c>
      <c r="AX241" s="13" t="s">
        <v>82</v>
      </c>
      <c r="AY241" s="267" t="s">
        <v>132</v>
      </c>
    </row>
    <row r="242" s="1" customFormat="1" ht="16.5" customHeight="1">
      <c r="B242" s="37"/>
      <c r="C242" s="232" t="s">
        <v>286</v>
      </c>
      <c r="D242" s="232" t="s">
        <v>135</v>
      </c>
      <c r="E242" s="233" t="s">
        <v>287</v>
      </c>
      <c r="F242" s="234" t="s">
        <v>288</v>
      </c>
      <c r="G242" s="235" t="s">
        <v>157</v>
      </c>
      <c r="H242" s="236">
        <v>14</v>
      </c>
      <c r="I242" s="237"/>
      <c r="J242" s="238">
        <f>ROUND(I242*H242,2)</f>
        <v>0</v>
      </c>
      <c r="K242" s="234" t="s">
        <v>1</v>
      </c>
      <c r="L242" s="42"/>
      <c r="M242" s="239" t="s">
        <v>1</v>
      </c>
      <c r="N242" s="240" t="s">
        <v>39</v>
      </c>
      <c r="O242" s="85"/>
      <c r="P242" s="241">
        <f>O242*H242</f>
        <v>0</v>
      </c>
      <c r="Q242" s="241">
        <v>0</v>
      </c>
      <c r="R242" s="241">
        <f>Q242*H242</f>
        <v>0</v>
      </c>
      <c r="S242" s="241">
        <v>0</v>
      </c>
      <c r="T242" s="242">
        <f>S242*H242</f>
        <v>0</v>
      </c>
      <c r="AR242" s="243" t="s">
        <v>229</v>
      </c>
      <c r="AT242" s="243" t="s">
        <v>135</v>
      </c>
      <c r="AU242" s="243" t="s">
        <v>84</v>
      </c>
      <c r="AY242" s="16" t="s">
        <v>132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16" t="s">
        <v>82</v>
      </c>
      <c r="BK242" s="244">
        <f>ROUND(I242*H242,2)</f>
        <v>0</v>
      </c>
      <c r="BL242" s="16" t="s">
        <v>229</v>
      </c>
      <c r="BM242" s="243" t="s">
        <v>289</v>
      </c>
    </row>
    <row r="243" s="12" customFormat="1">
      <c r="B243" s="245"/>
      <c r="C243" s="246"/>
      <c r="D243" s="247" t="s">
        <v>142</v>
      </c>
      <c r="E243" s="248" t="s">
        <v>1</v>
      </c>
      <c r="F243" s="249" t="s">
        <v>241</v>
      </c>
      <c r="G243" s="246"/>
      <c r="H243" s="250">
        <v>14</v>
      </c>
      <c r="I243" s="251"/>
      <c r="J243" s="246"/>
      <c r="K243" s="246"/>
      <c r="L243" s="252"/>
      <c r="M243" s="253"/>
      <c r="N243" s="254"/>
      <c r="O243" s="254"/>
      <c r="P243" s="254"/>
      <c r="Q243" s="254"/>
      <c r="R243" s="254"/>
      <c r="S243" s="254"/>
      <c r="T243" s="255"/>
      <c r="AT243" s="256" t="s">
        <v>142</v>
      </c>
      <c r="AU243" s="256" t="s">
        <v>84</v>
      </c>
      <c r="AV243" s="12" t="s">
        <v>84</v>
      </c>
      <c r="AW243" s="12" t="s">
        <v>31</v>
      </c>
      <c r="AX243" s="12" t="s">
        <v>74</v>
      </c>
      <c r="AY243" s="256" t="s">
        <v>132</v>
      </c>
    </row>
    <row r="244" s="13" customFormat="1">
      <c r="B244" s="257"/>
      <c r="C244" s="258"/>
      <c r="D244" s="247" t="s">
        <v>142</v>
      </c>
      <c r="E244" s="259" t="s">
        <v>1</v>
      </c>
      <c r="F244" s="260" t="s">
        <v>146</v>
      </c>
      <c r="G244" s="258"/>
      <c r="H244" s="261">
        <v>14</v>
      </c>
      <c r="I244" s="262"/>
      <c r="J244" s="258"/>
      <c r="K244" s="258"/>
      <c r="L244" s="263"/>
      <c r="M244" s="264"/>
      <c r="N244" s="265"/>
      <c r="O244" s="265"/>
      <c r="P244" s="265"/>
      <c r="Q244" s="265"/>
      <c r="R244" s="265"/>
      <c r="S244" s="265"/>
      <c r="T244" s="266"/>
      <c r="AT244" s="267" t="s">
        <v>142</v>
      </c>
      <c r="AU244" s="267" t="s">
        <v>84</v>
      </c>
      <c r="AV244" s="13" t="s">
        <v>140</v>
      </c>
      <c r="AW244" s="13" t="s">
        <v>31</v>
      </c>
      <c r="AX244" s="13" t="s">
        <v>82</v>
      </c>
      <c r="AY244" s="267" t="s">
        <v>132</v>
      </c>
    </row>
    <row r="245" s="1" customFormat="1" ht="24" customHeight="1">
      <c r="B245" s="37"/>
      <c r="C245" s="232" t="s">
        <v>290</v>
      </c>
      <c r="D245" s="232" t="s">
        <v>135</v>
      </c>
      <c r="E245" s="233" t="s">
        <v>291</v>
      </c>
      <c r="F245" s="234" t="s">
        <v>292</v>
      </c>
      <c r="G245" s="235" t="s">
        <v>157</v>
      </c>
      <c r="H245" s="236">
        <v>98</v>
      </c>
      <c r="I245" s="237"/>
      <c r="J245" s="238">
        <f>ROUND(I245*H245,2)</f>
        <v>0</v>
      </c>
      <c r="K245" s="234" t="s">
        <v>139</v>
      </c>
      <c r="L245" s="42"/>
      <c r="M245" s="239" t="s">
        <v>1</v>
      </c>
      <c r="N245" s="240" t="s">
        <v>39</v>
      </c>
      <c r="O245" s="85"/>
      <c r="P245" s="241">
        <f>O245*H245</f>
        <v>0</v>
      </c>
      <c r="Q245" s="241">
        <v>0</v>
      </c>
      <c r="R245" s="241">
        <f>Q245*H245</f>
        <v>0</v>
      </c>
      <c r="S245" s="241">
        <v>0</v>
      </c>
      <c r="T245" s="242">
        <f>S245*H245</f>
        <v>0</v>
      </c>
      <c r="AR245" s="243" t="s">
        <v>229</v>
      </c>
      <c r="AT245" s="243" t="s">
        <v>135</v>
      </c>
      <c r="AU245" s="243" t="s">
        <v>84</v>
      </c>
      <c r="AY245" s="16" t="s">
        <v>132</v>
      </c>
      <c r="BE245" s="244">
        <f>IF(N245="základní",J245,0)</f>
        <v>0</v>
      </c>
      <c r="BF245" s="244">
        <f>IF(N245="snížená",J245,0)</f>
        <v>0</v>
      </c>
      <c r="BG245" s="244">
        <f>IF(N245="zákl. přenesená",J245,0)</f>
        <v>0</v>
      </c>
      <c r="BH245" s="244">
        <f>IF(N245="sníž. přenesená",J245,0)</f>
        <v>0</v>
      </c>
      <c r="BI245" s="244">
        <f>IF(N245="nulová",J245,0)</f>
        <v>0</v>
      </c>
      <c r="BJ245" s="16" t="s">
        <v>82</v>
      </c>
      <c r="BK245" s="244">
        <f>ROUND(I245*H245,2)</f>
        <v>0</v>
      </c>
      <c r="BL245" s="16" t="s">
        <v>229</v>
      </c>
      <c r="BM245" s="243" t="s">
        <v>293</v>
      </c>
    </row>
    <row r="246" s="12" customFormat="1">
      <c r="B246" s="245"/>
      <c r="C246" s="246"/>
      <c r="D246" s="247" t="s">
        <v>142</v>
      </c>
      <c r="E246" s="248" t="s">
        <v>1</v>
      </c>
      <c r="F246" s="249" t="s">
        <v>231</v>
      </c>
      <c r="G246" s="246"/>
      <c r="H246" s="250">
        <v>49</v>
      </c>
      <c r="I246" s="251"/>
      <c r="J246" s="246"/>
      <c r="K246" s="246"/>
      <c r="L246" s="252"/>
      <c r="M246" s="253"/>
      <c r="N246" s="254"/>
      <c r="O246" s="254"/>
      <c r="P246" s="254"/>
      <c r="Q246" s="254"/>
      <c r="R246" s="254"/>
      <c r="S246" s="254"/>
      <c r="T246" s="255"/>
      <c r="AT246" s="256" t="s">
        <v>142</v>
      </c>
      <c r="AU246" s="256" t="s">
        <v>84</v>
      </c>
      <c r="AV246" s="12" t="s">
        <v>84</v>
      </c>
      <c r="AW246" s="12" t="s">
        <v>31</v>
      </c>
      <c r="AX246" s="12" t="s">
        <v>74</v>
      </c>
      <c r="AY246" s="256" t="s">
        <v>132</v>
      </c>
    </row>
    <row r="247" s="12" customFormat="1">
      <c r="B247" s="245"/>
      <c r="C247" s="246"/>
      <c r="D247" s="247" t="s">
        <v>142</v>
      </c>
      <c r="E247" s="248" t="s">
        <v>1</v>
      </c>
      <c r="F247" s="249" t="s">
        <v>232</v>
      </c>
      <c r="G247" s="246"/>
      <c r="H247" s="250">
        <v>35</v>
      </c>
      <c r="I247" s="251"/>
      <c r="J247" s="246"/>
      <c r="K247" s="246"/>
      <c r="L247" s="252"/>
      <c r="M247" s="253"/>
      <c r="N247" s="254"/>
      <c r="O247" s="254"/>
      <c r="P247" s="254"/>
      <c r="Q247" s="254"/>
      <c r="R247" s="254"/>
      <c r="S247" s="254"/>
      <c r="T247" s="255"/>
      <c r="AT247" s="256" t="s">
        <v>142</v>
      </c>
      <c r="AU247" s="256" t="s">
        <v>84</v>
      </c>
      <c r="AV247" s="12" t="s">
        <v>84</v>
      </c>
      <c r="AW247" s="12" t="s">
        <v>31</v>
      </c>
      <c r="AX247" s="12" t="s">
        <v>74</v>
      </c>
      <c r="AY247" s="256" t="s">
        <v>132</v>
      </c>
    </row>
    <row r="248" s="12" customFormat="1">
      <c r="B248" s="245"/>
      <c r="C248" s="246"/>
      <c r="D248" s="247" t="s">
        <v>142</v>
      </c>
      <c r="E248" s="248" t="s">
        <v>1</v>
      </c>
      <c r="F248" s="249" t="s">
        <v>241</v>
      </c>
      <c r="G248" s="246"/>
      <c r="H248" s="250">
        <v>14</v>
      </c>
      <c r="I248" s="251"/>
      <c r="J248" s="246"/>
      <c r="K248" s="246"/>
      <c r="L248" s="252"/>
      <c r="M248" s="253"/>
      <c r="N248" s="254"/>
      <c r="O248" s="254"/>
      <c r="P248" s="254"/>
      <c r="Q248" s="254"/>
      <c r="R248" s="254"/>
      <c r="S248" s="254"/>
      <c r="T248" s="255"/>
      <c r="AT248" s="256" t="s">
        <v>142</v>
      </c>
      <c r="AU248" s="256" t="s">
        <v>84</v>
      </c>
      <c r="AV248" s="12" t="s">
        <v>84</v>
      </c>
      <c r="AW248" s="12" t="s">
        <v>31</v>
      </c>
      <c r="AX248" s="12" t="s">
        <v>74</v>
      </c>
      <c r="AY248" s="256" t="s">
        <v>132</v>
      </c>
    </row>
    <row r="249" s="13" customFormat="1">
      <c r="B249" s="257"/>
      <c r="C249" s="258"/>
      <c r="D249" s="247" t="s">
        <v>142</v>
      </c>
      <c r="E249" s="259" t="s">
        <v>1</v>
      </c>
      <c r="F249" s="260" t="s">
        <v>146</v>
      </c>
      <c r="G249" s="258"/>
      <c r="H249" s="261">
        <v>98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AT249" s="267" t="s">
        <v>142</v>
      </c>
      <c r="AU249" s="267" t="s">
        <v>84</v>
      </c>
      <c r="AV249" s="13" t="s">
        <v>140</v>
      </c>
      <c r="AW249" s="13" t="s">
        <v>31</v>
      </c>
      <c r="AX249" s="13" t="s">
        <v>82</v>
      </c>
      <c r="AY249" s="267" t="s">
        <v>132</v>
      </c>
    </row>
    <row r="250" s="1" customFormat="1" ht="24" customHeight="1">
      <c r="B250" s="37"/>
      <c r="C250" s="268" t="s">
        <v>294</v>
      </c>
      <c r="D250" s="268" t="s">
        <v>162</v>
      </c>
      <c r="E250" s="269" t="s">
        <v>295</v>
      </c>
      <c r="F250" s="270" t="s">
        <v>296</v>
      </c>
      <c r="G250" s="271" t="s">
        <v>157</v>
      </c>
      <c r="H250" s="272">
        <v>84</v>
      </c>
      <c r="I250" s="273"/>
      <c r="J250" s="274">
        <f>ROUND(I250*H250,2)</f>
        <v>0</v>
      </c>
      <c r="K250" s="270" t="s">
        <v>139</v>
      </c>
      <c r="L250" s="275"/>
      <c r="M250" s="276" t="s">
        <v>1</v>
      </c>
      <c r="N250" s="277" t="s">
        <v>39</v>
      </c>
      <c r="O250" s="85"/>
      <c r="P250" s="241">
        <f>O250*H250</f>
        <v>0</v>
      </c>
      <c r="Q250" s="241">
        <v>0.0018500000000000001</v>
      </c>
      <c r="R250" s="241">
        <f>Q250*H250</f>
        <v>0.15540000000000001</v>
      </c>
      <c r="S250" s="241">
        <v>0</v>
      </c>
      <c r="T250" s="242">
        <f>S250*H250</f>
        <v>0</v>
      </c>
      <c r="AR250" s="243" t="s">
        <v>235</v>
      </c>
      <c r="AT250" s="243" t="s">
        <v>162</v>
      </c>
      <c r="AU250" s="243" t="s">
        <v>84</v>
      </c>
      <c r="AY250" s="16" t="s">
        <v>132</v>
      </c>
      <c r="BE250" s="244">
        <f>IF(N250="základní",J250,0)</f>
        <v>0</v>
      </c>
      <c r="BF250" s="244">
        <f>IF(N250="snížená",J250,0)</f>
        <v>0</v>
      </c>
      <c r="BG250" s="244">
        <f>IF(N250="zákl. přenesená",J250,0)</f>
        <v>0</v>
      </c>
      <c r="BH250" s="244">
        <f>IF(N250="sníž. přenesená",J250,0)</f>
        <v>0</v>
      </c>
      <c r="BI250" s="244">
        <f>IF(N250="nulová",J250,0)</f>
        <v>0</v>
      </c>
      <c r="BJ250" s="16" t="s">
        <v>82</v>
      </c>
      <c r="BK250" s="244">
        <f>ROUND(I250*H250,2)</f>
        <v>0</v>
      </c>
      <c r="BL250" s="16" t="s">
        <v>229</v>
      </c>
      <c r="BM250" s="243" t="s">
        <v>297</v>
      </c>
    </row>
    <row r="251" s="12" customFormat="1">
      <c r="B251" s="245"/>
      <c r="C251" s="246"/>
      <c r="D251" s="247" t="s">
        <v>142</v>
      </c>
      <c r="E251" s="248" t="s">
        <v>1</v>
      </c>
      <c r="F251" s="249" t="s">
        <v>231</v>
      </c>
      <c r="G251" s="246"/>
      <c r="H251" s="250">
        <v>49</v>
      </c>
      <c r="I251" s="251"/>
      <c r="J251" s="246"/>
      <c r="K251" s="246"/>
      <c r="L251" s="252"/>
      <c r="M251" s="253"/>
      <c r="N251" s="254"/>
      <c r="O251" s="254"/>
      <c r="P251" s="254"/>
      <c r="Q251" s="254"/>
      <c r="R251" s="254"/>
      <c r="S251" s="254"/>
      <c r="T251" s="255"/>
      <c r="AT251" s="256" t="s">
        <v>142</v>
      </c>
      <c r="AU251" s="256" t="s">
        <v>84</v>
      </c>
      <c r="AV251" s="12" t="s">
        <v>84</v>
      </c>
      <c r="AW251" s="12" t="s">
        <v>31</v>
      </c>
      <c r="AX251" s="12" t="s">
        <v>74</v>
      </c>
      <c r="AY251" s="256" t="s">
        <v>132</v>
      </c>
    </row>
    <row r="252" s="12" customFormat="1">
      <c r="B252" s="245"/>
      <c r="C252" s="246"/>
      <c r="D252" s="247" t="s">
        <v>142</v>
      </c>
      <c r="E252" s="248" t="s">
        <v>1</v>
      </c>
      <c r="F252" s="249" t="s">
        <v>232</v>
      </c>
      <c r="G252" s="246"/>
      <c r="H252" s="250">
        <v>35</v>
      </c>
      <c r="I252" s="251"/>
      <c r="J252" s="246"/>
      <c r="K252" s="246"/>
      <c r="L252" s="252"/>
      <c r="M252" s="253"/>
      <c r="N252" s="254"/>
      <c r="O252" s="254"/>
      <c r="P252" s="254"/>
      <c r="Q252" s="254"/>
      <c r="R252" s="254"/>
      <c r="S252" s="254"/>
      <c r="T252" s="255"/>
      <c r="AT252" s="256" t="s">
        <v>142</v>
      </c>
      <c r="AU252" s="256" t="s">
        <v>84</v>
      </c>
      <c r="AV252" s="12" t="s">
        <v>84</v>
      </c>
      <c r="AW252" s="12" t="s">
        <v>31</v>
      </c>
      <c r="AX252" s="12" t="s">
        <v>74</v>
      </c>
      <c r="AY252" s="256" t="s">
        <v>132</v>
      </c>
    </row>
    <row r="253" s="13" customFormat="1">
      <c r="B253" s="257"/>
      <c r="C253" s="258"/>
      <c r="D253" s="247" t="s">
        <v>142</v>
      </c>
      <c r="E253" s="259" t="s">
        <v>1</v>
      </c>
      <c r="F253" s="260" t="s">
        <v>146</v>
      </c>
      <c r="G253" s="258"/>
      <c r="H253" s="261">
        <v>84</v>
      </c>
      <c r="I253" s="262"/>
      <c r="J253" s="258"/>
      <c r="K253" s="258"/>
      <c r="L253" s="263"/>
      <c r="M253" s="264"/>
      <c r="N253" s="265"/>
      <c r="O253" s="265"/>
      <c r="P253" s="265"/>
      <c r="Q253" s="265"/>
      <c r="R253" s="265"/>
      <c r="S253" s="265"/>
      <c r="T253" s="266"/>
      <c r="AT253" s="267" t="s">
        <v>142</v>
      </c>
      <c r="AU253" s="267" t="s">
        <v>84</v>
      </c>
      <c r="AV253" s="13" t="s">
        <v>140</v>
      </c>
      <c r="AW253" s="13" t="s">
        <v>31</v>
      </c>
      <c r="AX253" s="13" t="s">
        <v>82</v>
      </c>
      <c r="AY253" s="267" t="s">
        <v>132</v>
      </c>
    </row>
    <row r="254" s="1" customFormat="1" ht="24" customHeight="1">
      <c r="B254" s="37"/>
      <c r="C254" s="268" t="s">
        <v>298</v>
      </c>
      <c r="D254" s="268" t="s">
        <v>162</v>
      </c>
      <c r="E254" s="269" t="s">
        <v>299</v>
      </c>
      <c r="F254" s="270" t="s">
        <v>300</v>
      </c>
      <c r="G254" s="271" t="s">
        <v>157</v>
      </c>
      <c r="H254" s="272">
        <v>14</v>
      </c>
      <c r="I254" s="273"/>
      <c r="J254" s="274">
        <f>ROUND(I254*H254,2)</f>
        <v>0</v>
      </c>
      <c r="K254" s="270" t="s">
        <v>139</v>
      </c>
      <c r="L254" s="275"/>
      <c r="M254" s="276" t="s">
        <v>1</v>
      </c>
      <c r="N254" s="277" t="s">
        <v>39</v>
      </c>
      <c r="O254" s="85"/>
      <c r="P254" s="241">
        <f>O254*H254</f>
        <v>0</v>
      </c>
      <c r="Q254" s="241">
        <v>0.0020799999999999998</v>
      </c>
      <c r="R254" s="241">
        <f>Q254*H254</f>
        <v>0.029119999999999997</v>
      </c>
      <c r="S254" s="241">
        <v>0</v>
      </c>
      <c r="T254" s="242">
        <f>S254*H254</f>
        <v>0</v>
      </c>
      <c r="AR254" s="243" t="s">
        <v>235</v>
      </c>
      <c r="AT254" s="243" t="s">
        <v>162</v>
      </c>
      <c r="AU254" s="243" t="s">
        <v>84</v>
      </c>
      <c r="AY254" s="16" t="s">
        <v>132</v>
      </c>
      <c r="BE254" s="244">
        <f>IF(N254="základní",J254,0)</f>
        <v>0</v>
      </c>
      <c r="BF254" s="244">
        <f>IF(N254="snížená",J254,0)</f>
        <v>0</v>
      </c>
      <c r="BG254" s="244">
        <f>IF(N254="zákl. přenesená",J254,0)</f>
        <v>0</v>
      </c>
      <c r="BH254" s="244">
        <f>IF(N254="sníž. přenesená",J254,0)</f>
        <v>0</v>
      </c>
      <c r="BI254" s="244">
        <f>IF(N254="nulová",J254,0)</f>
        <v>0</v>
      </c>
      <c r="BJ254" s="16" t="s">
        <v>82</v>
      </c>
      <c r="BK254" s="244">
        <f>ROUND(I254*H254,2)</f>
        <v>0</v>
      </c>
      <c r="BL254" s="16" t="s">
        <v>229</v>
      </c>
      <c r="BM254" s="243" t="s">
        <v>301</v>
      </c>
    </row>
    <row r="255" s="12" customFormat="1">
      <c r="B255" s="245"/>
      <c r="C255" s="246"/>
      <c r="D255" s="247" t="s">
        <v>142</v>
      </c>
      <c r="E255" s="248" t="s">
        <v>1</v>
      </c>
      <c r="F255" s="249" t="s">
        <v>241</v>
      </c>
      <c r="G255" s="246"/>
      <c r="H255" s="250">
        <v>14</v>
      </c>
      <c r="I255" s="251"/>
      <c r="J255" s="246"/>
      <c r="K255" s="246"/>
      <c r="L255" s="252"/>
      <c r="M255" s="253"/>
      <c r="N255" s="254"/>
      <c r="O255" s="254"/>
      <c r="P255" s="254"/>
      <c r="Q255" s="254"/>
      <c r="R255" s="254"/>
      <c r="S255" s="254"/>
      <c r="T255" s="255"/>
      <c r="AT255" s="256" t="s">
        <v>142</v>
      </c>
      <c r="AU255" s="256" t="s">
        <v>84</v>
      </c>
      <c r="AV255" s="12" t="s">
        <v>84</v>
      </c>
      <c r="AW255" s="12" t="s">
        <v>31</v>
      </c>
      <c r="AX255" s="12" t="s">
        <v>74</v>
      </c>
      <c r="AY255" s="256" t="s">
        <v>132</v>
      </c>
    </row>
    <row r="256" s="13" customFormat="1">
      <c r="B256" s="257"/>
      <c r="C256" s="258"/>
      <c r="D256" s="247" t="s">
        <v>142</v>
      </c>
      <c r="E256" s="259" t="s">
        <v>1</v>
      </c>
      <c r="F256" s="260" t="s">
        <v>146</v>
      </c>
      <c r="G256" s="258"/>
      <c r="H256" s="261">
        <v>14</v>
      </c>
      <c r="I256" s="262"/>
      <c r="J256" s="258"/>
      <c r="K256" s="258"/>
      <c r="L256" s="263"/>
      <c r="M256" s="264"/>
      <c r="N256" s="265"/>
      <c r="O256" s="265"/>
      <c r="P256" s="265"/>
      <c r="Q256" s="265"/>
      <c r="R256" s="265"/>
      <c r="S256" s="265"/>
      <c r="T256" s="266"/>
      <c r="AT256" s="267" t="s">
        <v>142</v>
      </c>
      <c r="AU256" s="267" t="s">
        <v>84</v>
      </c>
      <c r="AV256" s="13" t="s">
        <v>140</v>
      </c>
      <c r="AW256" s="13" t="s">
        <v>31</v>
      </c>
      <c r="AX256" s="13" t="s">
        <v>82</v>
      </c>
      <c r="AY256" s="267" t="s">
        <v>132</v>
      </c>
    </row>
    <row r="257" s="1" customFormat="1" ht="24" customHeight="1">
      <c r="B257" s="37"/>
      <c r="C257" s="232" t="s">
        <v>235</v>
      </c>
      <c r="D257" s="232" t="s">
        <v>135</v>
      </c>
      <c r="E257" s="233" t="s">
        <v>302</v>
      </c>
      <c r="F257" s="234" t="s">
        <v>303</v>
      </c>
      <c r="G257" s="235" t="s">
        <v>304</v>
      </c>
      <c r="H257" s="290"/>
      <c r="I257" s="237"/>
      <c r="J257" s="238">
        <f>ROUND(I257*H257,2)</f>
        <v>0</v>
      </c>
      <c r="K257" s="234" t="s">
        <v>139</v>
      </c>
      <c r="L257" s="42"/>
      <c r="M257" s="239" t="s">
        <v>1</v>
      </c>
      <c r="N257" s="240" t="s">
        <v>39</v>
      </c>
      <c r="O257" s="85"/>
      <c r="P257" s="241">
        <f>O257*H257</f>
        <v>0</v>
      </c>
      <c r="Q257" s="241">
        <v>0</v>
      </c>
      <c r="R257" s="241">
        <f>Q257*H257</f>
        <v>0</v>
      </c>
      <c r="S257" s="241">
        <v>0</v>
      </c>
      <c r="T257" s="242">
        <f>S257*H257</f>
        <v>0</v>
      </c>
      <c r="AR257" s="243" t="s">
        <v>229</v>
      </c>
      <c r="AT257" s="243" t="s">
        <v>135</v>
      </c>
      <c r="AU257" s="243" t="s">
        <v>84</v>
      </c>
      <c r="AY257" s="16" t="s">
        <v>132</v>
      </c>
      <c r="BE257" s="244">
        <f>IF(N257="základní",J257,0)</f>
        <v>0</v>
      </c>
      <c r="BF257" s="244">
        <f>IF(N257="snížená",J257,0)</f>
        <v>0</v>
      </c>
      <c r="BG257" s="244">
        <f>IF(N257="zákl. přenesená",J257,0)</f>
        <v>0</v>
      </c>
      <c r="BH257" s="244">
        <f>IF(N257="sníž. přenesená",J257,0)</f>
        <v>0</v>
      </c>
      <c r="BI257" s="244">
        <f>IF(N257="nulová",J257,0)</f>
        <v>0</v>
      </c>
      <c r="BJ257" s="16" t="s">
        <v>82</v>
      </c>
      <c r="BK257" s="244">
        <f>ROUND(I257*H257,2)</f>
        <v>0</v>
      </c>
      <c r="BL257" s="16" t="s">
        <v>229</v>
      </c>
      <c r="BM257" s="243" t="s">
        <v>305</v>
      </c>
    </row>
    <row r="258" s="11" customFormat="1" ht="22.8" customHeight="1">
      <c r="B258" s="216"/>
      <c r="C258" s="217"/>
      <c r="D258" s="218" t="s">
        <v>73</v>
      </c>
      <c r="E258" s="230" t="s">
        <v>306</v>
      </c>
      <c r="F258" s="230" t="s">
        <v>307</v>
      </c>
      <c r="G258" s="217"/>
      <c r="H258" s="217"/>
      <c r="I258" s="220"/>
      <c r="J258" s="231">
        <f>BK258</f>
        <v>0</v>
      </c>
      <c r="K258" s="217"/>
      <c r="L258" s="222"/>
      <c r="M258" s="223"/>
      <c r="N258" s="224"/>
      <c r="O258" s="224"/>
      <c r="P258" s="225">
        <f>SUM(P259:P285)</f>
        <v>0</v>
      </c>
      <c r="Q258" s="224"/>
      <c r="R258" s="225">
        <f>SUM(R259:R285)</f>
        <v>0.36279600000000001</v>
      </c>
      <c r="S258" s="224"/>
      <c r="T258" s="226">
        <f>SUM(T259:T285)</f>
        <v>0.29399999999999998</v>
      </c>
      <c r="AR258" s="227" t="s">
        <v>84</v>
      </c>
      <c r="AT258" s="228" t="s">
        <v>73</v>
      </c>
      <c r="AU258" s="228" t="s">
        <v>82</v>
      </c>
      <c r="AY258" s="227" t="s">
        <v>132</v>
      </c>
      <c r="BK258" s="229">
        <f>SUM(BK259:BK285)</f>
        <v>0</v>
      </c>
    </row>
    <row r="259" s="1" customFormat="1" ht="16.5" customHeight="1">
      <c r="B259" s="37"/>
      <c r="C259" s="232" t="s">
        <v>308</v>
      </c>
      <c r="D259" s="232" t="s">
        <v>135</v>
      </c>
      <c r="E259" s="233" t="s">
        <v>309</v>
      </c>
      <c r="F259" s="234" t="s">
        <v>310</v>
      </c>
      <c r="G259" s="235" t="s">
        <v>186</v>
      </c>
      <c r="H259" s="236">
        <v>29.399999999999999</v>
      </c>
      <c r="I259" s="237"/>
      <c r="J259" s="238">
        <f>ROUND(I259*H259,2)</f>
        <v>0</v>
      </c>
      <c r="K259" s="234" t="s">
        <v>139</v>
      </c>
      <c r="L259" s="42"/>
      <c r="M259" s="239" t="s">
        <v>1</v>
      </c>
      <c r="N259" s="240" t="s">
        <v>39</v>
      </c>
      <c r="O259" s="85"/>
      <c r="P259" s="241">
        <f>O259*H259</f>
        <v>0</v>
      </c>
      <c r="Q259" s="241">
        <v>0</v>
      </c>
      <c r="R259" s="241">
        <f>Q259*H259</f>
        <v>0</v>
      </c>
      <c r="S259" s="241">
        <v>0</v>
      </c>
      <c r="T259" s="242">
        <f>S259*H259</f>
        <v>0</v>
      </c>
      <c r="AR259" s="243" t="s">
        <v>229</v>
      </c>
      <c r="AT259" s="243" t="s">
        <v>135</v>
      </c>
      <c r="AU259" s="243" t="s">
        <v>84</v>
      </c>
      <c r="AY259" s="16" t="s">
        <v>132</v>
      </c>
      <c r="BE259" s="244">
        <f>IF(N259="základní",J259,0)</f>
        <v>0</v>
      </c>
      <c r="BF259" s="244">
        <f>IF(N259="snížená",J259,0)</f>
        <v>0</v>
      </c>
      <c r="BG259" s="244">
        <f>IF(N259="zákl. přenesená",J259,0)</f>
        <v>0</v>
      </c>
      <c r="BH259" s="244">
        <f>IF(N259="sníž. přenesená",J259,0)</f>
        <v>0</v>
      </c>
      <c r="BI259" s="244">
        <f>IF(N259="nulová",J259,0)</f>
        <v>0</v>
      </c>
      <c r="BJ259" s="16" t="s">
        <v>82</v>
      </c>
      <c r="BK259" s="244">
        <f>ROUND(I259*H259,2)</f>
        <v>0</v>
      </c>
      <c r="BL259" s="16" t="s">
        <v>229</v>
      </c>
      <c r="BM259" s="243" t="s">
        <v>311</v>
      </c>
    </row>
    <row r="260" s="12" customFormat="1">
      <c r="B260" s="245"/>
      <c r="C260" s="246"/>
      <c r="D260" s="247" t="s">
        <v>142</v>
      </c>
      <c r="E260" s="248" t="s">
        <v>1</v>
      </c>
      <c r="F260" s="249" t="s">
        <v>312</v>
      </c>
      <c r="G260" s="246"/>
      <c r="H260" s="250">
        <v>14.699999999999999</v>
      </c>
      <c r="I260" s="251"/>
      <c r="J260" s="246"/>
      <c r="K260" s="246"/>
      <c r="L260" s="252"/>
      <c r="M260" s="253"/>
      <c r="N260" s="254"/>
      <c r="O260" s="254"/>
      <c r="P260" s="254"/>
      <c r="Q260" s="254"/>
      <c r="R260" s="254"/>
      <c r="S260" s="254"/>
      <c r="T260" s="255"/>
      <c r="AT260" s="256" t="s">
        <v>142</v>
      </c>
      <c r="AU260" s="256" t="s">
        <v>84</v>
      </c>
      <c r="AV260" s="12" t="s">
        <v>84</v>
      </c>
      <c r="AW260" s="12" t="s">
        <v>31</v>
      </c>
      <c r="AX260" s="12" t="s">
        <v>74</v>
      </c>
      <c r="AY260" s="256" t="s">
        <v>132</v>
      </c>
    </row>
    <row r="261" s="12" customFormat="1">
      <c r="B261" s="245"/>
      <c r="C261" s="246"/>
      <c r="D261" s="247" t="s">
        <v>142</v>
      </c>
      <c r="E261" s="248" t="s">
        <v>1</v>
      </c>
      <c r="F261" s="249" t="s">
        <v>313</v>
      </c>
      <c r="G261" s="246"/>
      <c r="H261" s="250">
        <v>10.5</v>
      </c>
      <c r="I261" s="251"/>
      <c r="J261" s="246"/>
      <c r="K261" s="246"/>
      <c r="L261" s="252"/>
      <c r="M261" s="253"/>
      <c r="N261" s="254"/>
      <c r="O261" s="254"/>
      <c r="P261" s="254"/>
      <c r="Q261" s="254"/>
      <c r="R261" s="254"/>
      <c r="S261" s="254"/>
      <c r="T261" s="255"/>
      <c r="AT261" s="256" t="s">
        <v>142</v>
      </c>
      <c r="AU261" s="256" t="s">
        <v>84</v>
      </c>
      <c r="AV261" s="12" t="s">
        <v>84</v>
      </c>
      <c r="AW261" s="12" t="s">
        <v>31</v>
      </c>
      <c r="AX261" s="12" t="s">
        <v>74</v>
      </c>
      <c r="AY261" s="256" t="s">
        <v>132</v>
      </c>
    </row>
    <row r="262" s="12" customFormat="1">
      <c r="B262" s="245"/>
      <c r="C262" s="246"/>
      <c r="D262" s="247" t="s">
        <v>142</v>
      </c>
      <c r="E262" s="248" t="s">
        <v>1</v>
      </c>
      <c r="F262" s="249" t="s">
        <v>314</v>
      </c>
      <c r="G262" s="246"/>
      <c r="H262" s="250">
        <v>4.2000000000000002</v>
      </c>
      <c r="I262" s="251"/>
      <c r="J262" s="246"/>
      <c r="K262" s="246"/>
      <c r="L262" s="252"/>
      <c r="M262" s="253"/>
      <c r="N262" s="254"/>
      <c r="O262" s="254"/>
      <c r="P262" s="254"/>
      <c r="Q262" s="254"/>
      <c r="R262" s="254"/>
      <c r="S262" s="254"/>
      <c r="T262" s="255"/>
      <c r="AT262" s="256" t="s">
        <v>142</v>
      </c>
      <c r="AU262" s="256" t="s">
        <v>84</v>
      </c>
      <c r="AV262" s="12" t="s">
        <v>84</v>
      </c>
      <c r="AW262" s="12" t="s">
        <v>31</v>
      </c>
      <c r="AX262" s="12" t="s">
        <v>74</v>
      </c>
      <c r="AY262" s="256" t="s">
        <v>132</v>
      </c>
    </row>
    <row r="263" s="13" customFormat="1">
      <c r="B263" s="257"/>
      <c r="C263" s="258"/>
      <c r="D263" s="247" t="s">
        <v>142</v>
      </c>
      <c r="E263" s="259" t="s">
        <v>1</v>
      </c>
      <c r="F263" s="260" t="s">
        <v>146</v>
      </c>
      <c r="G263" s="258"/>
      <c r="H263" s="261">
        <v>29.399999999999999</v>
      </c>
      <c r="I263" s="262"/>
      <c r="J263" s="258"/>
      <c r="K263" s="258"/>
      <c r="L263" s="263"/>
      <c r="M263" s="264"/>
      <c r="N263" s="265"/>
      <c r="O263" s="265"/>
      <c r="P263" s="265"/>
      <c r="Q263" s="265"/>
      <c r="R263" s="265"/>
      <c r="S263" s="265"/>
      <c r="T263" s="266"/>
      <c r="AT263" s="267" t="s">
        <v>142</v>
      </c>
      <c r="AU263" s="267" t="s">
        <v>84</v>
      </c>
      <c r="AV263" s="13" t="s">
        <v>140</v>
      </c>
      <c r="AW263" s="13" t="s">
        <v>31</v>
      </c>
      <c r="AX263" s="13" t="s">
        <v>82</v>
      </c>
      <c r="AY263" s="267" t="s">
        <v>132</v>
      </c>
    </row>
    <row r="264" s="1" customFormat="1" ht="16.5" customHeight="1">
      <c r="B264" s="37"/>
      <c r="C264" s="232" t="s">
        <v>315</v>
      </c>
      <c r="D264" s="232" t="s">
        <v>135</v>
      </c>
      <c r="E264" s="233" t="s">
        <v>316</v>
      </c>
      <c r="F264" s="234" t="s">
        <v>317</v>
      </c>
      <c r="G264" s="235" t="s">
        <v>186</v>
      </c>
      <c r="H264" s="236">
        <v>29.399999999999999</v>
      </c>
      <c r="I264" s="237"/>
      <c r="J264" s="238">
        <f>ROUND(I264*H264,2)</f>
        <v>0</v>
      </c>
      <c r="K264" s="234" t="s">
        <v>139</v>
      </c>
      <c r="L264" s="42"/>
      <c r="M264" s="239" t="s">
        <v>1</v>
      </c>
      <c r="N264" s="240" t="s">
        <v>39</v>
      </c>
      <c r="O264" s="85"/>
      <c r="P264" s="241">
        <f>O264*H264</f>
        <v>0</v>
      </c>
      <c r="Q264" s="241">
        <v>0</v>
      </c>
      <c r="R264" s="241">
        <f>Q264*H264</f>
        <v>0</v>
      </c>
      <c r="S264" s="241">
        <v>0</v>
      </c>
      <c r="T264" s="242">
        <f>S264*H264</f>
        <v>0</v>
      </c>
      <c r="AR264" s="243" t="s">
        <v>229</v>
      </c>
      <c r="AT264" s="243" t="s">
        <v>135</v>
      </c>
      <c r="AU264" s="243" t="s">
        <v>84</v>
      </c>
      <c r="AY264" s="16" t="s">
        <v>132</v>
      </c>
      <c r="BE264" s="244">
        <f>IF(N264="základní",J264,0)</f>
        <v>0</v>
      </c>
      <c r="BF264" s="244">
        <f>IF(N264="snížená",J264,0)</f>
        <v>0</v>
      </c>
      <c r="BG264" s="244">
        <f>IF(N264="zákl. přenesená",J264,0)</f>
        <v>0</v>
      </c>
      <c r="BH264" s="244">
        <f>IF(N264="sníž. přenesená",J264,0)</f>
        <v>0</v>
      </c>
      <c r="BI264" s="244">
        <f>IF(N264="nulová",J264,0)</f>
        <v>0</v>
      </c>
      <c r="BJ264" s="16" t="s">
        <v>82</v>
      </c>
      <c r="BK264" s="244">
        <f>ROUND(I264*H264,2)</f>
        <v>0</v>
      </c>
      <c r="BL264" s="16" t="s">
        <v>229</v>
      </c>
      <c r="BM264" s="243" t="s">
        <v>318</v>
      </c>
    </row>
    <row r="265" s="1" customFormat="1" ht="24" customHeight="1">
      <c r="B265" s="37"/>
      <c r="C265" s="232" t="s">
        <v>319</v>
      </c>
      <c r="D265" s="232" t="s">
        <v>135</v>
      </c>
      <c r="E265" s="233" t="s">
        <v>320</v>
      </c>
      <c r="F265" s="234" t="s">
        <v>321</v>
      </c>
      <c r="G265" s="235" t="s">
        <v>186</v>
      </c>
      <c r="H265" s="236">
        <v>29.399999999999999</v>
      </c>
      <c r="I265" s="237"/>
      <c r="J265" s="238">
        <f>ROUND(I265*H265,2)</f>
        <v>0</v>
      </c>
      <c r="K265" s="234" t="s">
        <v>139</v>
      </c>
      <c r="L265" s="42"/>
      <c r="M265" s="239" t="s">
        <v>1</v>
      </c>
      <c r="N265" s="240" t="s">
        <v>39</v>
      </c>
      <c r="O265" s="85"/>
      <c r="P265" s="241">
        <f>O265*H265</f>
        <v>0</v>
      </c>
      <c r="Q265" s="241">
        <v>6.9999999999999994E-05</v>
      </c>
      <c r="R265" s="241">
        <f>Q265*H265</f>
        <v>0.0020579999999999999</v>
      </c>
      <c r="S265" s="241">
        <v>0</v>
      </c>
      <c r="T265" s="242">
        <f>S265*H265</f>
        <v>0</v>
      </c>
      <c r="AR265" s="243" t="s">
        <v>229</v>
      </c>
      <c r="AT265" s="243" t="s">
        <v>135</v>
      </c>
      <c r="AU265" s="243" t="s">
        <v>84</v>
      </c>
      <c r="AY265" s="16" t="s">
        <v>132</v>
      </c>
      <c r="BE265" s="244">
        <f>IF(N265="základní",J265,0)</f>
        <v>0</v>
      </c>
      <c r="BF265" s="244">
        <f>IF(N265="snížená",J265,0)</f>
        <v>0</v>
      </c>
      <c r="BG265" s="244">
        <f>IF(N265="zákl. přenesená",J265,0)</f>
        <v>0</v>
      </c>
      <c r="BH265" s="244">
        <f>IF(N265="sníž. přenesená",J265,0)</f>
        <v>0</v>
      </c>
      <c r="BI265" s="244">
        <f>IF(N265="nulová",J265,0)</f>
        <v>0</v>
      </c>
      <c r="BJ265" s="16" t="s">
        <v>82</v>
      </c>
      <c r="BK265" s="244">
        <f>ROUND(I265*H265,2)</f>
        <v>0</v>
      </c>
      <c r="BL265" s="16" t="s">
        <v>229</v>
      </c>
      <c r="BM265" s="243" t="s">
        <v>322</v>
      </c>
    </row>
    <row r="266" s="1" customFormat="1" ht="24" customHeight="1">
      <c r="B266" s="37"/>
      <c r="C266" s="232" t="s">
        <v>323</v>
      </c>
      <c r="D266" s="232" t="s">
        <v>135</v>
      </c>
      <c r="E266" s="233" t="s">
        <v>324</v>
      </c>
      <c r="F266" s="234" t="s">
        <v>325</v>
      </c>
      <c r="G266" s="235" t="s">
        <v>186</v>
      </c>
      <c r="H266" s="236">
        <v>29.399999999999999</v>
      </c>
      <c r="I266" s="237"/>
      <c r="J266" s="238">
        <f>ROUND(I266*H266,2)</f>
        <v>0</v>
      </c>
      <c r="K266" s="234" t="s">
        <v>139</v>
      </c>
      <c r="L266" s="42"/>
      <c r="M266" s="239" t="s">
        <v>1</v>
      </c>
      <c r="N266" s="240" t="s">
        <v>39</v>
      </c>
      <c r="O266" s="85"/>
      <c r="P266" s="241">
        <f>O266*H266</f>
        <v>0</v>
      </c>
      <c r="Q266" s="241">
        <v>0.0075799999999999999</v>
      </c>
      <c r="R266" s="241">
        <f>Q266*H266</f>
        <v>0.222852</v>
      </c>
      <c r="S266" s="241">
        <v>0</v>
      </c>
      <c r="T266" s="242">
        <f>S266*H266</f>
        <v>0</v>
      </c>
      <c r="AR266" s="243" t="s">
        <v>229</v>
      </c>
      <c r="AT266" s="243" t="s">
        <v>135</v>
      </c>
      <c r="AU266" s="243" t="s">
        <v>84</v>
      </c>
      <c r="AY266" s="16" t="s">
        <v>132</v>
      </c>
      <c r="BE266" s="244">
        <f>IF(N266="základní",J266,0)</f>
        <v>0</v>
      </c>
      <c r="BF266" s="244">
        <f>IF(N266="snížená",J266,0)</f>
        <v>0</v>
      </c>
      <c r="BG266" s="244">
        <f>IF(N266="zákl. přenesená",J266,0)</f>
        <v>0</v>
      </c>
      <c r="BH266" s="244">
        <f>IF(N266="sníž. přenesená",J266,0)</f>
        <v>0</v>
      </c>
      <c r="BI266" s="244">
        <f>IF(N266="nulová",J266,0)</f>
        <v>0</v>
      </c>
      <c r="BJ266" s="16" t="s">
        <v>82</v>
      </c>
      <c r="BK266" s="244">
        <f>ROUND(I266*H266,2)</f>
        <v>0</v>
      </c>
      <c r="BL266" s="16" t="s">
        <v>229</v>
      </c>
      <c r="BM266" s="243" t="s">
        <v>326</v>
      </c>
    </row>
    <row r="267" s="1" customFormat="1" ht="24" customHeight="1">
      <c r="B267" s="37"/>
      <c r="C267" s="232" t="s">
        <v>327</v>
      </c>
      <c r="D267" s="232" t="s">
        <v>135</v>
      </c>
      <c r="E267" s="233" t="s">
        <v>328</v>
      </c>
      <c r="F267" s="234" t="s">
        <v>329</v>
      </c>
      <c r="G267" s="235" t="s">
        <v>157</v>
      </c>
      <c r="H267" s="236">
        <v>196</v>
      </c>
      <c r="I267" s="237"/>
      <c r="J267" s="238">
        <f>ROUND(I267*H267,2)</f>
        <v>0</v>
      </c>
      <c r="K267" s="234" t="s">
        <v>139</v>
      </c>
      <c r="L267" s="42"/>
      <c r="M267" s="239" t="s">
        <v>1</v>
      </c>
      <c r="N267" s="240" t="s">
        <v>39</v>
      </c>
      <c r="O267" s="85"/>
      <c r="P267" s="241">
        <f>O267*H267</f>
        <v>0</v>
      </c>
      <c r="Q267" s="241">
        <v>0.00017000000000000001</v>
      </c>
      <c r="R267" s="241">
        <f>Q267*H267</f>
        <v>0.033320000000000002</v>
      </c>
      <c r="S267" s="241">
        <v>0.0015</v>
      </c>
      <c r="T267" s="242">
        <f>S267*H267</f>
        <v>0.29399999999999998</v>
      </c>
      <c r="AR267" s="243" t="s">
        <v>229</v>
      </c>
      <c r="AT267" s="243" t="s">
        <v>135</v>
      </c>
      <c r="AU267" s="243" t="s">
        <v>84</v>
      </c>
      <c r="AY267" s="16" t="s">
        <v>132</v>
      </c>
      <c r="BE267" s="244">
        <f>IF(N267="základní",J267,0)</f>
        <v>0</v>
      </c>
      <c r="BF267" s="244">
        <f>IF(N267="snížená",J267,0)</f>
        <v>0</v>
      </c>
      <c r="BG267" s="244">
        <f>IF(N267="zákl. přenesená",J267,0)</f>
        <v>0</v>
      </c>
      <c r="BH267" s="244">
        <f>IF(N267="sníž. přenesená",J267,0)</f>
        <v>0</v>
      </c>
      <c r="BI267" s="244">
        <f>IF(N267="nulová",J267,0)</f>
        <v>0</v>
      </c>
      <c r="BJ267" s="16" t="s">
        <v>82</v>
      </c>
      <c r="BK267" s="244">
        <f>ROUND(I267*H267,2)</f>
        <v>0</v>
      </c>
      <c r="BL267" s="16" t="s">
        <v>229</v>
      </c>
      <c r="BM267" s="243" t="s">
        <v>330</v>
      </c>
    </row>
    <row r="268" s="12" customFormat="1">
      <c r="B268" s="245"/>
      <c r="C268" s="246"/>
      <c r="D268" s="247" t="s">
        <v>142</v>
      </c>
      <c r="E268" s="248" t="s">
        <v>1</v>
      </c>
      <c r="F268" s="249" t="s">
        <v>331</v>
      </c>
      <c r="G268" s="246"/>
      <c r="H268" s="250">
        <v>98</v>
      </c>
      <c r="I268" s="251"/>
      <c r="J268" s="246"/>
      <c r="K268" s="246"/>
      <c r="L268" s="252"/>
      <c r="M268" s="253"/>
      <c r="N268" s="254"/>
      <c r="O268" s="254"/>
      <c r="P268" s="254"/>
      <c r="Q268" s="254"/>
      <c r="R268" s="254"/>
      <c r="S268" s="254"/>
      <c r="T268" s="255"/>
      <c r="AT268" s="256" t="s">
        <v>142</v>
      </c>
      <c r="AU268" s="256" t="s">
        <v>84</v>
      </c>
      <c r="AV268" s="12" t="s">
        <v>84</v>
      </c>
      <c r="AW268" s="12" t="s">
        <v>31</v>
      </c>
      <c r="AX268" s="12" t="s">
        <v>74</v>
      </c>
      <c r="AY268" s="256" t="s">
        <v>132</v>
      </c>
    </row>
    <row r="269" s="12" customFormat="1">
      <c r="B269" s="245"/>
      <c r="C269" s="246"/>
      <c r="D269" s="247" t="s">
        <v>142</v>
      </c>
      <c r="E269" s="248" t="s">
        <v>1</v>
      </c>
      <c r="F269" s="249" t="s">
        <v>332</v>
      </c>
      <c r="G269" s="246"/>
      <c r="H269" s="250">
        <v>70</v>
      </c>
      <c r="I269" s="251"/>
      <c r="J269" s="246"/>
      <c r="K269" s="246"/>
      <c r="L269" s="252"/>
      <c r="M269" s="253"/>
      <c r="N269" s="254"/>
      <c r="O269" s="254"/>
      <c r="P269" s="254"/>
      <c r="Q269" s="254"/>
      <c r="R269" s="254"/>
      <c r="S269" s="254"/>
      <c r="T269" s="255"/>
      <c r="AT269" s="256" t="s">
        <v>142</v>
      </c>
      <c r="AU269" s="256" t="s">
        <v>84</v>
      </c>
      <c r="AV269" s="12" t="s">
        <v>84</v>
      </c>
      <c r="AW269" s="12" t="s">
        <v>31</v>
      </c>
      <c r="AX269" s="12" t="s">
        <v>74</v>
      </c>
      <c r="AY269" s="256" t="s">
        <v>132</v>
      </c>
    </row>
    <row r="270" s="12" customFormat="1">
      <c r="B270" s="245"/>
      <c r="C270" s="246"/>
      <c r="D270" s="247" t="s">
        <v>142</v>
      </c>
      <c r="E270" s="248" t="s">
        <v>1</v>
      </c>
      <c r="F270" s="249" t="s">
        <v>333</v>
      </c>
      <c r="G270" s="246"/>
      <c r="H270" s="250">
        <v>28</v>
      </c>
      <c r="I270" s="251"/>
      <c r="J270" s="246"/>
      <c r="K270" s="246"/>
      <c r="L270" s="252"/>
      <c r="M270" s="253"/>
      <c r="N270" s="254"/>
      <c r="O270" s="254"/>
      <c r="P270" s="254"/>
      <c r="Q270" s="254"/>
      <c r="R270" s="254"/>
      <c r="S270" s="254"/>
      <c r="T270" s="255"/>
      <c r="AT270" s="256" t="s">
        <v>142</v>
      </c>
      <c r="AU270" s="256" t="s">
        <v>84</v>
      </c>
      <c r="AV270" s="12" t="s">
        <v>84</v>
      </c>
      <c r="AW270" s="12" t="s">
        <v>31</v>
      </c>
      <c r="AX270" s="12" t="s">
        <v>74</v>
      </c>
      <c r="AY270" s="256" t="s">
        <v>132</v>
      </c>
    </row>
    <row r="271" s="13" customFormat="1">
      <c r="B271" s="257"/>
      <c r="C271" s="258"/>
      <c r="D271" s="247" t="s">
        <v>142</v>
      </c>
      <c r="E271" s="259" t="s">
        <v>1</v>
      </c>
      <c r="F271" s="260" t="s">
        <v>146</v>
      </c>
      <c r="G271" s="258"/>
      <c r="H271" s="261">
        <v>196</v>
      </c>
      <c r="I271" s="262"/>
      <c r="J271" s="258"/>
      <c r="K271" s="258"/>
      <c r="L271" s="263"/>
      <c r="M271" s="264"/>
      <c r="N271" s="265"/>
      <c r="O271" s="265"/>
      <c r="P271" s="265"/>
      <c r="Q271" s="265"/>
      <c r="R271" s="265"/>
      <c r="S271" s="265"/>
      <c r="T271" s="266"/>
      <c r="AT271" s="267" t="s">
        <v>142</v>
      </c>
      <c r="AU271" s="267" t="s">
        <v>84</v>
      </c>
      <c r="AV271" s="13" t="s">
        <v>140</v>
      </c>
      <c r="AW271" s="13" t="s">
        <v>31</v>
      </c>
      <c r="AX271" s="13" t="s">
        <v>82</v>
      </c>
      <c r="AY271" s="267" t="s">
        <v>132</v>
      </c>
    </row>
    <row r="272" s="1" customFormat="1" ht="16.5" customHeight="1">
      <c r="B272" s="37"/>
      <c r="C272" s="268" t="s">
        <v>334</v>
      </c>
      <c r="D272" s="268" t="s">
        <v>162</v>
      </c>
      <c r="E272" s="269" t="s">
        <v>335</v>
      </c>
      <c r="F272" s="270" t="s">
        <v>336</v>
      </c>
      <c r="G272" s="271" t="s">
        <v>186</v>
      </c>
      <c r="H272" s="272">
        <v>35.280000000000001</v>
      </c>
      <c r="I272" s="273"/>
      <c r="J272" s="274">
        <f>ROUND(I272*H272,2)</f>
        <v>0</v>
      </c>
      <c r="K272" s="270" t="s">
        <v>139</v>
      </c>
      <c r="L272" s="275"/>
      <c r="M272" s="276" t="s">
        <v>1</v>
      </c>
      <c r="N272" s="277" t="s">
        <v>39</v>
      </c>
      <c r="O272" s="85"/>
      <c r="P272" s="241">
        <f>O272*H272</f>
        <v>0</v>
      </c>
      <c r="Q272" s="241">
        <v>0.0028300000000000001</v>
      </c>
      <c r="R272" s="241">
        <f>Q272*H272</f>
        <v>0.099842400000000012</v>
      </c>
      <c r="S272" s="241">
        <v>0</v>
      </c>
      <c r="T272" s="242">
        <f>S272*H272</f>
        <v>0</v>
      </c>
      <c r="AR272" s="243" t="s">
        <v>235</v>
      </c>
      <c r="AT272" s="243" t="s">
        <v>162</v>
      </c>
      <c r="AU272" s="243" t="s">
        <v>84</v>
      </c>
      <c r="AY272" s="16" t="s">
        <v>132</v>
      </c>
      <c r="BE272" s="244">
        <f>IF(N272="základní",J272,0)</f>
        <v>0</v>
      </c>
      <c r="BF272" s="244">
        <f>IF(N272="snížená",J272,0)</f>
        <v>0</v>
      </c>
      <c r="BG272" s="244">
        <f>IF(N272="zákl. přenesená",J272,0)</f>
        <v>0</v>
      </c>
      <c r="BH272" s="244">
        <f>IF(N272="sníž. přenesená",J272,0)</f>
        <v>0</v>
      </c>
      <c r="BI272" s="244">
        <f>IF(N272="nulová",J272,0)</f>
        <v>0</v>
      </c>
      <c r="BJ272" s="16" t="s">
        <v>82</v>
      </c>
      <c r="BK272" s="244">
        <f>ROUND(I272*H272,2)</f>
        <v>0</v>
      </c>
      <c r="BL272" s="16" t="s">
        <v>229</v>
      </c>
      <c r="BM272" s="243" t="s">
        <v>337</v>
      </c>
    </row>
    <row r="273" s="12" customFormat="1">
      <c r="B273" s="245"/>
      <c r="C273" s="246"/>
      <c r="D273" s="247" t="s">
        <v>142</v>
      </c>
      <c r="E273" s="248" t="s">
        <v>1</v>
      </c>
      <c r="F273" s="249" t="s">
        <v>338</v>
      </c>
      <c r="G273" s="246"/>
      <c r="H273" s="250">
        <v>17.640000000000001</v>
      </c>
      <c r="I273" s="251"/>
      <c r="J273" s="246"/>
      <c r="K273" s="246"/>
      <c r="L273" s="252"/>
      <c r="M273" s="253"/>
      <c r="N273" s="254"/>
      <c r="O273" s="254"/>
      <c r="P273" s="254"/>
      <c r="Q273" s="254"/>
      <c r="R273" s="254"/>
      <c r="S273" s="254"/>
      <c r="T273" s="255"/>
      <c r="AT273" s="256" t="s">
        <v>142</v>
      </c>
      <c r="AU273" s="256" t="s">
        <v>84</v>
      </c>
      <c r="AV273" s="12" t="s">
        <v>84</v>
      </c>
      <c r="AW273" s="12" t="s">
        <v>31</v>
      </c>
      <c r="AX273" s="12" t="s">
        <v>74</v>
      </c>
      <c r="AY273" s="256" t="s">
        <v>132</v>
      </c>
    </row>
    <row r="274" s="12" customFormat="1">
      <c r="B274" s="245"/>
      <c r="C274" s="246"/>
      <c r="D274" s="247" t="s">
        <v>142</v>
      </c>
      <c r="E274" s="248" t="s">
        <v>1</v>
      </c>
      <c r="F274" s="249" t="s">
        <v>339</v>
      </c>
      <c r="G274" s="246"/>
      <c r="H274" s="250">
        <v>12.6</v>
      </c>
      <c r="I274" s="251"/>
      <c r="J274" s="246"/>
      <c r="K274" s="246"/>
      <c r="L274" s="252"/>
      <c r="M274" s="253"/>
      <c r="N274" s="254"/>
      <c r="O274" s="254"/>
      <c r="P274" s="254"/>
      <c r="Q274" s="254"/>
      <c r="R274" s="254"/>
      <c r="S274" s="254"/>
      <c r="T274" s="255"/>
      <c r="AT274" s="256" t="s">
        <v>142</v>
      </c>
      <c r="AU274" s="256" t="s">
        <v>84</v>
      </c>
      <c r="AV274" s="12" t="s">
        <v>84</v>
      </c>
      <c r="AW274" s="12" t="s">
        <v>31</v>
      </c>
      <c r="AX274" s="12" t="s">
        <v>74</v>
      </c>
      <c r="AY274" s="256" t="s">
        <v>132</v>
      </c>
    </row>
    <row r="275" s="12" customFormat="1">
      <c r="B275" s="245"/>
      <c r="C275" s="246"/>
      <c r="D275" s="247" t="s">
        <v>142</v>
      </c>
      <c r="E275" s="248" t="s">
        <v>1</v>
      </c>
      <c r="F275" s="249" t="s">
        <v>340</v>
      </c>
      <c r="G275" s="246"/>
      <c r="H275" s="250">
        <v>5.04</v>
      </c>
      <c r="I275" s="251"/>
      <c r="J275" s="246"/>
      <c r="K275" s="246"/>
      <c r="L275" s="252"/>
      <c r="M275" s="253"/>
      <c r="N275" s="254"/>
      <c r="O275" s="254"/>
      <c r="P275" s="254"/>
      <c r="Q275" s="254"/>
      <c r="R275" s="254"/>
      <c r="S275" s="254"/>
      <c r="T275" s="255"/>
      <c r="AT275" s="256" t="s">
        <v>142</v>
      </c>
      <c r="AU275" s="256" t="s">
        <v>84</v>
      </c>
      <c r="AV275" s="12" t="s">
        <v>84</v>
      </c>
      <c r="AW275" s="12" t="s">
        <v>31</v>
      </c>
      <c r="AX275" s="12" t="s">
        <v>74</v>
      </c>
      <c r="AY275" s="256" t="s">
        <v>132</v>
      </c>
    </row>
    <row r="276" s="13" customFormat="1">
      <c r="B276" s="257"/>
      <c r="C276" s="258"/>
      <c r="D276" s="247" t="s">
        <v>142</v>
      </c>
      <c r="E276" s="259" t="s">
        <v>1</v>
      </c>
      <c r="F276" s="260" t="s">
        <v>146</v>
      </c>
      <c r="G276" s="258"/>
      <c r="H276" s="261">
        <v>35.280000000000001</v>
      </c>
      <c r="I276" s="262"/>
      <c r="J276" s="258"/>
      <c r="K276" s="258"/>
      <c r="L276" s="263"/>
      <c r="M276" s="264"/>
      <c r="N276" s="265"/>
      <c r="O276" s="265"/>
      <c r="P276" s="265"/>
      <c r="Q276" s="265"/>
      <c r="R276" s="265"/>
      <c r="S276" s="265"/>
      <c r="T276" s="266"/>
      <c r="AT276" s="267" t="s">
        <v>142</v>
      </c>
      <c r="AU276" s="267" t="s">
        <v>84</v>
      </c>
      <c r="AV276" s="13" t="s">
        <v>140</v>
      </c>
      <c r="AW276" s="13" t="s">
        <v>31</v>
      </c>
      <c r="AX276" s="13" t="s">
        <v>82</v>
      </c>
      <c r="AY276" s="267" t="s">
        <v>132</v>
      </c>
    </row>
    <row r="277" s="1" customFormat="1" ht="16.5" customHeight="1">
      <c r="B277" s="37"/>
      <c r="C277" s="232" t="s">
        <v>341</v>
      </c>
      <c r="D277" s="232" t="s">
        <v>135</v>
      </c>
      <c r="E277" s="233" t="s">
        <v>342</v>
      </c>
      <c r="F277" s="234" t="s">
        <v>343</v>
      </c>
      <c r="G277" s="235" t="s">
        <v>138</v>
      </c>
      <c r="H277" s="236">
        <v>19.600000000000001</v>
      </c>
      <c r="I277" s="237"/>
      <c r="J277" s="238">
        <f>ROUND(I277*H277,2)</f>
        <v>0</v>
      </c>
      <c r="K277" s="234" t="s">
        <v>139</v>
      </c>
      <c r="L277" s="42"/>
      <c r="M277" s="239" t="s">
        <v>1</v>
      </c>
      <c r="N277" s="240" t="s">
        <v>39</v>
      </c>
      <c r="O277" s="85"/>
      <c r="P277" s="241">
        <f>O277*H277</f>
        <v>0</v>
      </c>
      <c r="Q277" s="241">
        <v>1.0000000000000001E-05</v>
      </c>
      <c r="R277" s="241">
        <f>Q277*H277</f>
        <v>0.00019600000000000002</v>
      </c>
      <c r="S277" s="241">
        <v>0</v>
      </c>
      <c r="T277" s="242">
        <f>S277*H277</f>
        <v>0</v>
      </c>
      <c r="AR277" s="243" t="s">
        <v>229</v>
      </c>
      <c r="AT277" s="243" t="s">
        <v>135</v>
      </c>
      <c r="AU277" s="243" t="s">
        <v>84</v>
      </c>
      <c r="AY277" s="16" t="s">
        <v>132</v>
      </c>
      <c r="BE277" s="244">
        <f>IF(N277="základní",J277,0)</f>
        <v>0</v>
      </c>
      <c r="BF277" s="244">
        <f>IF(N277="snížená",J277,0)</f>
        <v>0</v>
      </c>
      <c r="BG277" s="244">
        <f>IF(N277="zákl. přenesená",J277,0)</f>
        <v>0</v>
      </c>
      <c r="BH277" s="244">
        <f>IF(N277="sníž. přenesená",J277,0)</f>
        <v>0</v>
      </c>
      <c r="BI277" s="244">
        <f>IF(N277="nulová",J277,0)</f>
        <v>0</v>
      </c>
      <c r="BJ277" s="16" t="s">
        <v>82</v>
      </c>
      <c r="BK277" s="244">
        <f>ROUND(I277*H277,2)</f>
        <v>0</v>
      </c>
      <c r="BL277" s="16" t="s">
        <v>229</v>
      </c>
      <c r="BM277" s="243" t="s">
        <v>344</v>
      </c>
    </row>
    <row r="278" s="12" customFormat="1">
      <c r="B278" s="245"/>
      <c r="C278" s="246"/>
      <c r="D278" s="247" t="s">
        <v>142</v>
      </c>
      <c r="E278" s="248" t="s">
        <v>1</v>
      </c>
      <c r="F278" s="249" t="s">
        <v>345</v>
      </c>
      <c r="G278" s="246"/>
      <c r="H278" s="250">
        <v>9.8000000000000007</v>
      </c>
      <c r="I278" s="251"/>
      <c r="J278" s="246"/>
      <c r="K278" s="246"/>
      <c r="L278" s="252"/>
      <c r="M278" s="253"/>
      <c r="N278" s="254"/>
      <c r="O278" s="254"/>
      <c r="P278" s="254"/>
      <c r="Q278" s="254"/>
      <c r="R278" s="254"/>
      <c r="S278" s="254"/>
      <c r="T278" s="255"/>
      <c r="AT278" s="256" t="s">
        <v>142</v>
      </c>
      <c r="AU278" s="256" t="s">
        <v>84</v>
      </c>
      <c r="AV278" s="12" t="s">
        <v>84</v>
      </c>
      <c r="AW278" s="12" t="s">
        <v>31</v>
      </c>
      <c r="AX278" s="12" t="s">
        <v>74</v>
      </c>
      <c r="AY278" s="256" t="s">
        <v>132</v>
      </c>
    </row>
    <row r="279" s="12" customFormat="1">
      <c r="B279" s="245"/>
      <c r="C279" s="246"/>
      <c r="D279" s="247" t="s">
        <v>142</v>
      </c>
      <c r="E279" s="248" t="s">
        <v>1</v>
      </c>
      <c r="F279" s="249" t="s">
        <v>346</v>
      </c>
      <c r="G279" s="246"/>
      <c r="H279" s="250">
        <v>7</v>
      </c>
      <c r="I279" s="251"/>
      <c r="J279" s="246"/>
      <c r="K279" s="246"/>
      <c r="L279" s="252"/>
      <c r="M279" s="253"/>
      <c r="N279" s="254"/>
      <c r="O279" s="254"/>
      <c r="P279" s="254"/>
      <c r="Q279" s="254"/>
      <c r="R279" s="254"/>
      <c r="S279" s="254"/>
      <c r="T279" s="255"/>
      <c r="AT279" s="256" t="s">
        <v>142</v>
      </c>
      <c r="AU279" s="256" t="s">
        <v>84</v>
      </c>
      <c r="AV279" s="12" t="s">
        <v>84</v>
      </c>
      <c r="AW279" s="12" t="s">
        <v>31</v>
      </c>
      <c r="AX279" s="12" t="s">
        <v>74</v>
      </c>
      <c r="AY279" s="256" t="s">
        <v>132</v>
      </c>
    </row>
    <row r="280" s="12" customFormat="1">
      <c r="B280" s="245"/>
      <c r="C280" s="246"/>
      <c r="D280" s="247" t="s">
        <v>142</v>
      </c>
      <c r="E280" s="248" t="s">
        <v>1</v>
      </c>
      <c r="F280" s="249" t="s">
        <v>347</v>
      </c>
      <c r="G280" s="246"/>
      <c r="H280" s="250">
        <v>2.7999999999999998</v>
      </c>
      <c r="I280" s="251"/>
      <c r="J280" s="246"/>
      <c r="K280" s="246"/>
      <c r="L280" s="252"/>
      <c r="M280" s="253"/>
      <c r="N280" s="254"/>
      <c r="O280" s="254"/>
      <c r="P280" s="254"/>
      <c r="Q280" s="254"/>
      <c r="R280" s="254"/>
      <c r="S280" s="254"/>
      <c r="T280" s="255"/>
      <c r="AT280" s="256" t="s">
        <v>142</v>
      </c>
      <c r="AU280" s="256" t="s">
        <v>84</v>
      </c>
      <c r="AV280" s="12" t="s">
        <v>84</v>
      </c>
      <c r="AW280" s="12" t="s">
        <v>31</v>
      </c>
      <c r="AX280" s="12" t="s">
        <v>74</v>
      </c>
      <c r="AY280" s="256" t="s">
        <v>132</v>
      </c>
    </row>
    <row r="281" s="13" customFormat="1">
      <c r="B281" s="257"/>
      <c r="C281" s="258"/>
      <c r="D281" s="247" t="s">
        <v>142</v>
      </c>
      <c r="E281" s="259" t="s">
        <v>1</v>
      </c>
      <c r="F281" s="260" t="s">
        <v>146</v>
      </c>
      <c r="G281" s="258"/>
      <c r="H281" s="261">
        <v>19.600000000000001</v>
      </c>
      <c r="I281" s="262"/>
      <c r="J281" s="258"/>
      <c r="K281" s="258"/>
      <c r="L281" s="263"/>
      <c r="M281" s="264"/>
      <c r="N281" s="265"/>
      <c r="O281" s="265"/>
      <c r="P281" s="265"/>
      <c r="Q281" s="265"/>
      <c r="R281" s="265"/>
      <c r="S281" s="265"/>
      <c r="T281" s="266"/>
      <c r="AT281" s="267" t="s">
        <v>142</v>
      </c>
      <c r="AU281" s="267" t="s">
        <v>84</v>
      </c>
      <c r="AV281" s="13" t="s">
        <v>140</v>
      </c>
      <c r="AW281" s="13" t="s">
        <v>31</v>
      </c>
      <c r="AX281" s="13" t="s">
        <v>82</v>
      </c>
      <c r="AY281" s="267" t="s">
        <v>132</v>
      </c>
    </row>
    <row r="282" s="1" customFormat="1" ht="16.5" customHeight="1">
      <c r="B282" s="37"/>
      <c r="C282" s="268" t="s">
        <v>348</v>
      </c>
      <c r="D282" s="268" t="s">
        <v>162</v>
      </c>
      <c r="E282" s="269" t="s">
        <v>349</v>
      </c>
      <c r="F282" s="270" t="s">
        <v>350</v>
      </c>
      <c r="G282" s="271" t="s">
        <v>138</v>
      </c>
      <c r="H282" s="272">
        <v>20.579999999999998</v>
      </c>
      <c r="I282" s="273"/>
      <c r="J282" s="274">
        <f>ROUND(I282*H282,2)</f>
        <v>0</v>
      </c>
      <c r="K282" s="270" t="s">
        <v>139</v>
      </c>
      <c r="L282" s="275"/>
      <c r="M282" s="276" t="s">
        <v>1</v>
      </c>
      <c r="N282" s="277" t="s">
        <v>39</v>
      </c>
      <c r="O282" s="85"/>
      <c r="P282" s="241">
        <f>O282*H282</f>
        <v>0</v>
      </c>
      <c r="Q282" s="241">
        <v>0.00022000000000000001</v>
      </c>
      <c r="R282" s="241">
        <f>Q282*H282</f>
        <v>0.0045275999999999997</v>
      </c>
      <c r="S282" s="241">
        <v>0</v>
      </c>
      <c r="T282" s="242">
        <f>S282*H282</f>
        <v>0</v>
      </c>
      <c r="AR282" s="243" t="s">
        <v>235</v>
      </c>
      <c r="AT282" s="243" t="s">
        <v>162</v>
      </c>
      <c r="AU282" s="243" t="s">
        <v>84</v>
      </c>
      <c r="AY282" s="16" t="s">
        <v>132</v>
      </c>
      <c r="BE282" s="244">
        <f>IF(N282="základní",J282,0)</f>
        <v>0</v>
      </c>
      <c r="BF282" s="244">
        <f>IF(N282="snížená",J282,0)</f>
        <v>0</v>
      </c>
      <c r="BG282" s="244">
        <f>IF(N282="zákl. přenesená",J282,0)</f>
        <v>0</v>
      </c>
      <c r="BH282" s="244">
        <f>IF(N282="sníž. přenesená",J282,0)</f>
        <v>0</v>
      </c>
      <c r="BI282" s="244">
        <f>IF(N282="nulová",J282,0)</f>
        <v>0</v>
      </c>
      <c r="BJ282" s="16" t="s">
        <v>82</v>
      </c>
      <c r="BK282" s="244">
        <f>ROUND(I282*H282,2)</f>
        <v>0</v>
      </c>
      <c r="BL282" s="16" t="s">
        <v>229</v>
      </c>
      <c r="BM282" s="243" t="s">
        <v>351</v>
      </c>
    </row>
    <row r="283" s="12" customFormat="1">
      <c r="B283" s="245"/>
      <c r="C283" s="246"/>
      <c r="D283" s="247" t="s">
        <v>142</v>
      </c>
      <c r="E283" s="248" t="s">
        <v>1</v>
      </c>
      <c r="F283" s="249" t="s">
        <v>352</v>
      </c>
      <c r="G283" s="246"/>
      <c r="H283" s="250">
        <v>20.579999999999998</v>
      </c>
      <c r="I283" s="251"/>
      <c r="J283" s="246"/>
      <c r="K283" s="246"/>
      <c r="L283" s="252"/>
      <c r="M283" s="253"/>
      <c r="N283" s="254"/>
      <c r="O283" s="254"/>
      <c r="P283" s="254"/>
      <c r="Q283" s="254"/>
      <c r="R283" s="254"/>
      <c r="S283" s="254"/>
      <c r="T283" s="255"/>
      <c r="AT283" s="256" t="s">
        <v>142</v>
      </c>
      <c r="AU283" s="256" t="s">
        <v>84</v>
      </c>
      <c r="AV283" s="12" t="s">
        <v>84</v>
      </c>
      <c r="AW283" s="12" t="s">
        <v>31</v>
      </c>
      <c r="AX283" s="12" t="s">
        <v>74</v>
      </c>
      <c r="AY283" s="256" t="s">
        <v>132</v>
      </c>
    </row>
    <row r="284" s="13" customFormat="1">
      <c r="B284" s="257"/>
      <c r="C284" s="258"/>
      <c r="D284" s="247" t="s">
        <v>142</v>
      </c>
      <c r="E284" s="259" t="s">
        <v>1</v>
      </c>
      <c r="F284" s="260" t="s">
        <v>146</v>
      </c>
      <c r="G284" s="258"/>
      <c r="H284" s="261">
        <v>20.579999999999998</v>
      </c>
      <c r="I284" s="262"/>
      <c r="J284" s="258"/>
      <c r="K284" s="258"/>
      <c r="L284" s="263"/>
      <c r="M284" s="264"/>
      <c r="N284" s="265"/>
      <c r="O284" s="265"/>
      <c r="P284" s="265"/>
      <c r="Q284" s="265"/>
      <c r="R284" s="265"/>
      <c r="S284" s="265"/>
      <c r="T284" s="266"/>
      <c r="AT284" s="267" t="s">
        <v>142</v>
      </c>
      <c r="AU284" s="267" t="s">
        <v>84</v>
      </c>
      <c r="AV284" s="13" t="s">
        <v>140</v>
      </c>
      <c r="AW284" s="13" t="s">
        <v>31</v>
      </c>
      <c r="AX284" s="13" t="s">
        <v>82</v>
      </c>
      <c r="AY284" s="267" t="s">
        <v>132</v>
      </c>
    </row>
    <row r="285" s="1" customFormat="1" ht="24" customHeight="1">
      <c r="B285" s="37"/>
      <c r="C285" s="232" t="s">
        <v>353</v>
      </c>
      <c r="D285" s="232" t="s">
        <v>135</v>
      </c>
      <c r="E285" s="233" t="s">
        <v>354</v>
      </c>
      <c r="F285" s="234" t="s">
        <v>355</v>
      </c>
      <c r="G285" s="235" t="s">
        <v>304</v>
      </c>
      <c r="H285" s="290"/>
      <c r="I285" s="237"/>
      <c r="J285" s="238">
        <f>ROUND(I285*H285,2)</f>
        <v>0</v>
      </c>
      <c r="K285" s="234" t="s">
        <v>139</v>
      </c>
      <c r="L285" s="42"/>
      <c r="M285" s="239" t="s">
        <v>1</v>
      </c>
      <c r="N285" s="240" t="s">
        <v>39</v>
      </c>
      <c r="O285" s="85"/>
      <c r="P285" s="241">
        <f>O285*H285</f>
        <v>0</v>
      </c>
      <c r="Q285" s="241">
        <v>0</v>
      </c>
      <c r="R285" s="241">
        <f>Q285*H285</f>
        <v>0</v>
      </c>
      <c r="S285" s="241">
        <v>0</v>
      </c>
      <c r="T285" s="242">
        <f>S285*H285</f>
        <v>0</v>
      </c>
      <c r="AR285" s="243" t="s">
        <v>229</v>
      </c>
      <c r="AT285" s="243" t="s">
        <v>135</v>
      </c>
      <c r="AU285" s="243" t="s">
        <v>84</v>
      </c>
      <c r="AY285" s="16" t="s">
        <v>132</v>
      </c>
      <c r="BE285" s="244">
        <f>IF(N285="základní",J285,0)</f>
        <v>0</v>
      </c>
      <c r="BF285" s="244">
        <f>IF(N285="snížená",J285,0)</f>
        <v>0</v>
      </c>
      <c r="BG285" s="244">
        <f>IF(N285="zákl. přenesená",J285,0)</f>
        <v>0</v>
      </c>
      <c r="BH285" s="244">
        <f>IF(N285="sníž. přenesená",J285,0)</f>
        <v>0</v>
      </c>
      <c r="BI285" s="244">
        <f>IF(N285="nulová",J285,0)</f>
        <v>0</v>
      </c>
      <c r="BJ285" s="16" t="s">
        <v>82</v>
      </c>
      <c r="BK285" s="244">
        <f>ROUND(I285*H285,2)</f>
        <v>0</v>
      </c>
      <c r="BL285" s="16" t="s">
        <v>229</v>
      </c>
      <c r="BM285" s="243" t="s">
        <v>356</v>
      </c>
    </row>
    <row r="286" s="11" customFormat="1" ht="22.8" customHeight="1">
      <c r="B286" s="216"/>
      <c r="C286" s="217"/>
      <c r="D286" s="218" t="s">
        <v>73</v>
      </c>
      <c r="E286" s="230" t="s">
        <v>357</v>
      </c>
      <c r="F286" s="230" t="s">
        <v>358</v>
      </c>
      <c r="G286" s="217"/>
      <c r="H286" s="217"/>
      <c r="I286" s="220"/>
      <c r="J286" s="231">
        <f>BK286</f>
        <v>0</v>
      </c>
      <c r="K286" s="217"/>
      <c r="L286" s="222"/>
      <c r="M286" s="223"/>
      <c r="N286" s="224"/>
      <c r="O286" s="224"/>
      <c r="P286" s="225">
        <f>SUM(P287:P312)</f>
        <v>0</v>
      </c>
      <c r="Q286" s="224"/>
      <c r="R286" s="225">
        <f>SUM(R287:R312)</f>
        <v>0.076953240000000006</v>
      </c>
      <c r="S286" s="224"/>
      <c r="T286" s="226">
        <f>SUM(T287:T312)</f>
        <v>0</v>
      </c>
      <c r="AR286" s="227" t="s">
        <v>84</v>
      </c>
      <c r="AT286" s="228" t="s">
        <v>73</v>
      </c>
      <c r="AU286" s="228" t="s">
        <v>82</v>
      </c>
      <c r="AY286" s="227" t="s">
        <v>132</v>
      </c>
      <c r="BK286" s="229">
        <f>SUM(BK287:BK312)</f>
        <v>0</v>
      </c>
    </row>
    <row r="287" s="1" customFormat="1" ht="24" customHeight="1">
      <c r="B287" s="37"/>
      <c r="C287" s="232" t="s">
        <v>359</v>
      </c>
      <c r="D287" s="232" t="s">
        <v>135</v>
      </c>
      <c r="E287" s="233" t="s">
        <v>360</v>
      </c>
      <c r="F287" s="234" t="s">
        <v>361</v>
      </c>
      <c r="G287" s="235" t="s">
        <v>186</v>
      </c>
      <c r="H287" s="236">
        <v>98</v>
      </c>
      <c r="I287" s="237"/>
      <c r="J287" s="238">
        <f>ROUND(I287*H287,2)</f>
        <v>0</v>
      </c>
      <c r="K287" s="234" t="s">
        <v>139</v>
      </c>
      <c r="L287" s="42"/>
      <c r="M287" s="239" t="s">
        <v>1</v>
      </c>
      <c r="N287" s="240" t="s">
        <v>39</v>
      </c>
      <c r="O287" s="85"/>
      <c r="P287" s="241">
        <f>O287*H287</f>
        <v>0</v>
      </c>
      <c r="Q287" s="241">
        <v>0</v>
      </c>
      <c r="R287" s="241">
        <f>Q287*H287</f>
        <v>0</v>
      </c>
      <c r="S287" s="241">
        <v>0</v>
      </c>
      <c r="T287" s="242">
        <f>S287*H287</f>
        <v>0</v>
      </c>
      <c r="AR287" s="243" t="s">
        <v>229</v>
      </c>
      <c r="AT287" s="243" t="s">
        <v>135</v>
      </c>
      <c r="AU287" s="243" t="s">
        <v>84</v>
      </c>
      <c r="AY287" s="16" t="s">
        <v>132</v>
      </c>
      <c r="BE287" s="244">
        <f>IF(N287="základní",J287,0)</f>
        <v>0</v>
      </c>
      <c r="BF287" s="244">
        <f>IF(N287="snížená",J287,0)</f>
        <v>0</v>
      </c>
      <c r="BG287" s="244">
        <f>IF(N287="zákl. přenesená",J287,0)</f>
        <v>0</v>
      </c>
      <c r="BH287" s="244">
        <f>IF(N287="sníž. přenesená",J287,0)</f>
        <v>0</v>
      </c>
      <c r="BI287" s="244">
        <f>IF(N287="nulová",J287,0)</f>
        <v>0</v>
      </c>
      <c r="BJ287" s="16" t="s">
        <v>82</v>
      </c>
      <c r="BK287" s="244">
        <f>ROUND(I287*H287,2)</f>
        <v>0</v>
      </c>
      <c r="BL287" s="16" t="s">
        <v>229</v>
      </c>
      <c r="BM287" s="243" t="s">
        <v>362</v>
      </c>
    </row>
    <row r="288" s="12" customFormat="1">
      <c r="B288" s="245"/>
      <c r="C288" s="246"/>
      <c r="D288" s="247" t="s">
        <v>142</v>
      </c>
      <c r="E288" s="248" t="s">
        <v>1</v>
      </c>
      <c r="F288" s="249" t="s">
        <v>363</v>
      </c>
      <c r="G288" s="246"/>
      <c r="H288" s="250">
        <v>49</v>
      </c>
      <c r="I288" s="251"/>
      <c r="J288" s="246"/>
      <c r="K288" s="246"/>
      <c r="L288" s="252"/>
      <c r="M288" s="253"/>
      <c r="N288" s="254"/>
      <c r="O288" s="254"/>
      <c r="P288" s="254"/>
      <c r="Q288" s="254"/>
      <c r="R288" s="254"/>
      <c r="S288" s="254"/>
      <c r="T288" s="255"/>
      <c r="AT288" s="256" t="s">
        <v>142</v>
      </c>
      <c r="AU288" s="256" t="s">
        <v>84</v>
      </c>
      <c r="AV288" s="12" t="s">
        <v>84</v>
      </c>
      <c r="AW288" s="12" t="s">
        <v>31</v>
      </c>
      <c r="AX288" s="12" t="s">
        <v>74</v>
      </c>
      <c r="AY288" s="256" t="s">
        <v>132</v>
      </c>
    </row>
    <row r="289" s="12" customFormat="1">
      <c r="B289" s="245"/>
      <c r="C289" s="246"/>
      <c r="D289" s="247" t="s">
        <v>142</v>
      </c>
      <c r="E289" s="248" t="s">
        <v>1</v>
      </c>
      <c r="F289" s="249" t="s">
        <v>364</v>
      </c>
      <c r="G289" s="246"/>
      <c r="H289" s="250">
        <v>35</v>
      </c>
      <c r="I289" s="251"/>
      <c r="J289" s="246"/>
      <c r="K289" s="246"/>
      <c r="L289" s="252"/>
      <c r="M289" s="253"/>
      <c r="N289" s="254"/>
      <c r="O289" s="254"/>
      <c r="P289" s="254"/>
      <c r="Q289" s="254"/>
      <c r="R289" s="254"/>
      <c r="S289" s="254"/>
      <c r="T289" s="255"/>
      <c r="AT289" s="256" t="s">
        <v>142</v>
      </c>
      <c r="AU289" s="256" t="s">
        <v>84</v>
      </c>
      <c r="AV289" s="12" t="s">
        <v>84</v>
      </c>
      <c r="AW289" s="12" t="s">
        <v>31</v>
      </c>
      <c r="AX289" s="12" t="s">
        <v>74</v>
      </c>
      <c r="AY289" s="256" t="s">
        <v>132</v>
      </c>
    </row>
    <row r="290" s="12" customFormat="1">
      <c r="B290" s="245"/>
      <c r="C290" s="246"/>
      <c r="D290" s="247" t="s">
        <v>142</v>
      </c>
      <c r="E290" s="248" t="s">
        <v>1</v>
      </c>
      <c r="F290" s="249" t="s">
        <v>365</v>
      </c>
      <c r="G290" s="246"/>
      <c r="H290" s="250">
        <v>14</v>
      </c>
      <c r="I290" s="251"/>
      <c r="J290" s="246"/>
      <c r="K290" s="246"/>
      <c r="L290" s="252"/>
      <c r="M290" s="253"/>
      <c r="N290" s="254"/>
      <c r="O290" s="254"/>
      <c r="P290" s="254"/>
      <c r="Q290" s="254"/>
      <c r="R290" s="254"/>
      <c r="S290" s="254"/>
      <c r="T290" s="255"/>
      <c r="AT290" s="256" t="s">
        <v>142</v>
      </c>
      <c r="AU290" s="256" t="s">
        <v>84</v>
      </c>
      <c r="AV290" s="12" t="s">
        <v>84</v>
      </c>
      <c r="AW290" s="12" t="s">
        <v>31</v>
      </c>
      <c r="AX290" s="12" t="s">
        <v>74</v>
      </c>
      <c r="AY290" s="256" t="s">
        <v>132</v>
      </c>
    </row>
    <row r="291" s="13" customFormat="1">
      <c r="B291" s="257"/>
      <c r="C291" s="258"/>
      <c r="D291" s="247" t="s">
        <v>142</v>
      </c>
      <c r="E291" s="259" t="s">
        <v>1</v>
      </c>
      <c r="F291" s="260" t="s">
        <v>146</v>
      </c>
      <c r="G291" s="258"/>
      <c r="H291" s="261">
        <v>98</v>
      </c>
      <c r="I291" s="262"/>
      <c r="J291" s="258"/>
      <c r="K291" s="258"/>
      <c r="L291" s="263"/>
      <c r="M291" s="264"/>
      <c r="N291" s="265"/>
      <c r="O291" s="265"/>
      <c r="P291" s="265"/>
      <c r="Q291" s="265"/>
      <c r="R291" s="265"/>
      <c r="S291" s="265"/>
      <c r="T291" s="266"/>
      <c r="AT291" s="267" t="s">
        <v>142</v>
      </c>
      <c r="AU291" s="267" t="s">
        <v>84</v>
      </c>
      <c r="AV291" s="13" t="s">
        <v>140</v>
      </c>
      <c r="AW291" s="13" t="s">
        <v>31</v>
      </c>
      <c r="AX291" s="13" t="s">
        <v>82</v>
      </c>
      <c r="AY291" s="267" t="s">
        <v>132</v>
      </c>
    </row>
    <row r="292" s="1" customFormat="1" ht="16.5" customHeight="1">
      <c r="B292" s="37"/>
      <c r="C292" s="268" t="s">
        <v>366</v>
      </c>
      <c r="D292" s="268" t="s">
        <v>162</v>
      </c>
      <c r="E292" s="269" t="s">
        <v>367</v>
      </c>
      <c r="F292" s="270" t="s">
        <v>368</v>
      </c>
      <c r="G292" s="271" t="s">
        <v>186</v>
      </c>
      <c r="H292" s="272">
        <v>102.90000000000001</v>
      </c>
      <c r="I292" s="273"/>
      <c r="J292" s="274">
        <f>ROUND(I292*H292,2)</f>
        <v>0</v>
      </c>
      <c r="K292" s="270" t="s">
        <v>139</v>
      </c>
      <c r="L292" s="275"/>
      <c r="M292" s="276" t="s">
        <v>1</v>
      </c>
      <c r="N292" s="277" t="s">
        <v>39</v>
      </c>
      <c r="O292" s="85"/>
      <c r="P292" s="241">
        <f>O292*H292</f>
        <v>0</v>
      </c>
      <c r="Q292" s="241">
        <v>0</v>
      </c>
      <c r="R292" s="241">
        <f>Q292*H292</f>
        <v>0</v>
      </c>
      <c r="S292" s="241">
        <v>0</v>
      </c>
      <c r="T292" s="242">
        <f>S292*H292</f>
        <v>0</v>
      </c>
      <c r="AR292" s="243" t="s">
        <v>235</v>
      </c>
      <c r="AT292" s="243" t="s">
        <v>162</v>
      </c>
      <c r="AU292" s="243" t="s">
        <v>84</v>
      </c>
      <c r="AY292" s="16" t="s">
        <v>132</v>
      </c>
      <c r="BE292" s="244">
        <f>IF(N292="základní",J292,0)</f>
        <v>0</v>
      </c>
      <c r="BF292" s="244">
        <f>IF(N292="snížená",J292,0)</f>
        <v>0</v>
      </c>
      <c r="BG292" s="244">
        <f>IF(N292="zákl. přenesená",J292,0)</f>
        <v>0</v>
      </c>
      <c r="BH292" s="244">
        <f>IF(N292="sníž. přenesená",J292,0)</f>
        <v>0</v>
      </c>
      <c r="BI292" s="244">
        <f>IF(N292="nulová",J292,0)</f>
        <v>0</v>
      </c>
      <c r="BJ292" s="16" t="s">
        <v>82</v>
      </c>
      <c r="BK292" s="244">
        <f>ROUND(I292*H292,2)</f>
        <v>0</v>
      </c>
      <c r="BL292" s="16" t="s">
        <v>229</v>
      </c>
      <c r="BM292" s="243" t="s">
        <v>369</v>
      </c>
    </row>
    <row r="293" s="12" customFormat="1">
      <c r="B293" s="245"/>
      <c r="C293" s="246"/>
      <c r="D293" s="247" t="s">
        <v>142</v>
      </c>
      <c r="E293" s="248" t="s">
        <v>1</v>
      </c>
      <c r="F293" s="249" t="s">
        <v>370</v>
      </c>
      <c r="G293" s="246"/>
      <c r="H293" s="250">
        <v>102.90000000000001</v>
      </c>
      <c r="I293" s="251"/>
      <c r="J293" s="246"/>
      <c r="K293" s="246"/>
      <c r="L293" s="252"/>
      <c r="M293" s="253"/>
      <c r="N293" s="254"/>
      <c r="O293" s="254"/>
      <c r="P293" s="254"/>
      <c r="Q293" s="254"/>
      <c r="R293" s="254"/>
      <c r="S293" s="254"/>
      <c r="T293" s="255"/>
      <c r="AT293" s="256" t="s">
        <v>142</v>
      </c>
      <c r="AU293" s="256" t="s">
        <v>84</v>
      </c>
      <c r="AV293" s="12" t="s">
        <v>84</v>
      </c>
      <c r="AW293" s="12" t="s">
        <v>31</v>
      </c>
      <c r="AX293" s="12" t="s">
        <v>74</v>
      </c>
      <c r="AY293" s="256" t="s">
        <v>132</v>
      </c>
    </row>
    <row r="294" s="13" customFormat="1">
      <c r="B294" s="257"/>
      <c r="C294" s="258"/>
      <c r="D294" s="247" t="s">
        <v>142</v>
      </c>
      <c r="E294" s="259" t="s">
        <v>1</v>
      </c>
      <c r="F294" s="260" t="s">
        <v>146</v>
      </c>
      <c r="G294" s="258"/>
      <c r="H294" s="261">
        <v>102.90000000000001</v>
      </c>
      <c r="I294" s="262"/>
      <c r="J294" s="258"/>
      <c r="K294" s="258"/>
      <c r="L294" s="263"/>
      <c r="M294" s="264"/>
      <c r="N294" s="265"/>
      <c r="O294" s="265"/>
      <c r="P294" s="265"/>
      <c r="Q294" s="265"/>
      <c r="R294" s="265"/>
      <c r="S294" s="265"/>
      <c r="T294" s="266"/>
      <c r="AT294" s="267" t="s">
        <v>142</v>
      </c>
      <c r="AU294" s="267" t="s">
        <v>84</v>
      </c>
      <c r="AV294" s="13" t="s">
        <v>140</v>
      </c>
      <c r="AW294" s="13" t="s">
        <v>31</v>
      </c>
      <c r="AX294" s="13" t="s">
        <v>82</v>
      </c>
      <c r="AY294" s="267" t="s">
        <v>132</v>
      </c>
    </row>
    <row r="295" s="1" customFormat="1" ht="24" customHeight="1">
      <c r="B295" s="37"/>
      <c r="C295" s="232" t="s">
        <v>371</v>
      </c>
      <c r="D295" s="232" t="s">
        <v>135</v>
      </c>
      <c r="E295" s="233" t="s">
        <v>372</v>
      </c>
      <c r="F295" s="234" t="s">
        <v>373</v>
      </c>
      <c r="G295" s="235" t="s">
        <v>138</v>
      </c>
      <c r="H295" s="236">
        <v>1002.4</v>
      </c>
      <c r="I295" s="237"/>
      <c r="J295" s="238">
        <f>ROUND(I295*H295,2)</f>
        <v>0</v>
      </c>
      <c r="K295" s="234" t="s">
        <v>139</v>
      </c>
      <c r="L295" s="42"/>
      <c r="M295" s="239" t="s">
        <v>1</v>
      </c>
      <c r="N295" s="240" t="s">
        <v>39</v>
      </c>
      <c r="O295" s="85"/>
      <c r="P295" s="241">
        <f>O295*H295</f>
        <v>0</v>
      </c>
      <c r="Q295" s="241">
        <v>0</v>
      </c>
      <c r="R295" s="241">
        <f>Q295*H295</f>
        <v>0</v>
      </c>
      <c r="S295" s="241">
        <v>0</v>
      </c>
      <c r="T295" s="242">
        <f>S295*H295</f>
        <v>0</v>
      </c>
      <c r="AR295" s="243" t="s">
        <v>229</v>
      </c>
      <c r="AT295" s="243" t="s">
        <v>135</v>
      </c>
      <c r="AU295" s="243" t="s">
        <v>84</v>
      </c>
      <c r="AY295" s="16" t="s">
        <v>132</v>
      </c>
      <c r="BE295" s="244">
        <f>IF(N295="základní",J295,0)</f>
        <v>0</v>
      </c>
      <c r="BF295" s="244">
        <f>IF(N295="snížená",J295,0)</f>
        <v>0</v>
      </c>
      <c r="BG295" s="244">
        <f>IF(N295="zákl. přenesená",J295,0)</f>
        <v>0</v>
      </c>
      <c r="BH295" s="244">
        <f>IF(N295="sníž. přenesená",J295,0)</f>
        <v>0</v>
      </c>
      <c r="BI295" s="244">
        <f>IF(N295="nulová",J295,0)</f>
        <v>0</v>
      </c>
      <c r="BJ295" s="16" t="s">
        <v>82</v>
      </c>
      <c r="BK295" s="244">
        <f>ROUND(I295*H295,2)</f>
        <v>0</v>
      </c>
      <c r="BL295" s="16" t="s">
        <v>229</v>
      </c>
      <c r="BM295" s="243" t="s">
        <v>374</v>
      </c>
    </row>
    <row r="296" s="12" customFormat="1">
      <c r="B296" s="245"/>
      <c r="C296" s="246"/>
      <c r="D296" s="247" t="s">
        <v>142</v>
      </c>
      <c r="E296" s="248" t="s">
        <v>1</v>
      </c>
      <c r="F296" s="249" t="s">
        <v>375</v>
      </c>
      <c r="G296" s="246"/>
      <c r="H296" s="250">
        <v>499.80000000000001</v>
      </c>
      <c r="I296" s="251"/>
      <c r="J296" s="246"/>
      <c r="K296" s="246"/>
      <c r="L296" s="252"/>
      <c r="M296" s="253"/>
      <c r="N296" s="254"/>
      <c r="O296" s="254"/>
      <c r="P296" s="254"/>
      <c r="Q296" s="254"/>
      <c r="R296" s="254"/>
      <c r="S296" s="254"/>
      <c r="T296" s="255"/>
      <c r="AT296" s="256" t="s">
        <v>142</v>
      </c>
      <c r="AU296" s="256" t="s">
        <v>84</v>
      </c>
      <c r="AV296" s="12" t="s">
        <v>84</v>
      </c>
      <c r="AW296" s="12" t="s">
        <v>31</v>
      </c>
      <c r="AX296" s="12" t="s">
        <v>74</v>
      </c>
      <c r="AY296" s="256" t="s">
        <v>132</v>
      </c>
    </row>
    <row r="297" s="12" customFormat="1">
      <c r="B297" s="245"/>
      <c r="C297" s="246"/>
      <c r="D297" s="247" t="s">
        <v>142</v>
      </c>
      <c r="E297" s="248" t="s">
        <v>1</v>
      </c>
      <c r="F297" s="249" t="s">
        <v>144</v>
      </c>
      <c r="G297" s="246"/>
      <c r="H297" s="250">
        <v>357</v>
      </c>
      <c r="I297" s="251"/>
      <c r="J297" s="246"/>
      <c r="K297" s="246"/>
      <c r="L297" s="252"/>
      <c r="M297" s="253"/>
      <c r="N297" s="254"/>
      <c r="O297" s="254"/>
      <c r="P297" s="254"/>
      <c r="Q297" s="254"/>
      <c r="R297" s="254"/>
      <c r="S297" s="254"/>
      <c r="T297" s="255"/>
      <c r="AT297" s="256" t="s">
        <v>142</v>
      </c>
      <c r="AU297" s="256" t="s">
        <v>84</v>
      </c>
      <c r="AV297" s="12" t="s">
        <v>84</v>
      </c>
      <c r="AW297" s="12" t="s">
        <v>31</v>
      </c>
      <c r="AX297" s="12" t="s">
        <v>74</v>
      </c>
      <c r="AY297" s="256" t="s">
        <v>132</v>
      </c>
    </row>
    <row r="298" s="12" customFormat="1">
      <c r="B298" s="245"/>
      <c r="C298" s="246"/>
      <c r="D298" s="247" t="s">
        <v>142</v>
      </c>
      <c r="E298" s="248" t="s">
        <v>1</v>
      </c>
      <c r="F298" s="249" t="s">
        <v>145</v>
      </c>
      <c r="G298" s="246"/>
      <c r="H298" s="250">
        <v>145.59999999999999</v>
      </c>
      <c r="I298" s="251"/>
      <c r="J298" s="246"/>
      <c r="K298" s="246"/>
      <c r="L298" s="252"/>
      <c r="M298" s="253"/>
      <c r="N298" s="254"/>
      <c r="O298" s="254"/>
      <c r="P298" s="254"/>
      <c r="Q298" s="254"/>
      <c r="R298" s="254"/>
      <c r="S298" s="254"/>
      <c r="T298" s="255"/>
      <c r="AT298" s="256" t="s">
        <v>142</v>
      </c>
      <c r="AU298" s="256" t="s">
        <v>84</v>
      </c>
      <c r="AV298" s="12" t="s">
        <v>84</v>
      </c>
      <c r="AW298" s="12" t="s">
        <v>31</v>
      </c>
      <c r="AX298" s="12" t="s">
        <v>74</v>
      </c>
      <c r="AY298" s="256" t="s">
        <v>132</v>
      </c>
    </row>
    <row r="299" s="13" customFormat="1">
      <c r="B299" s="257"/>
      <c r="C299" s="258"/>
      <c r="D299" s="247" t="s">
        <v>142</v>
      </c>
      <c r="E299" s="259" t="s">
        <v>1</v>
      </c>
      <c r="F299" s="260" t="s">
        <v>146</v>
      </c>
      <c r="G299" s="258"/>
      <c r="H299" s="261">
        <v>1002.4</v>
      </c>
      <c r="I299" s="262"/>
      <c r="J299" s="258"/>
      <c r="K299" s="258"/>
      <c r="L299" s="263"/>
      <c r="M299" s="264"/>
      <c r="N299" s="265"/>
      <c r="O299" s="265"/>
      <c r="P299" s="265"/>
      <c r="Q299" s="265"/>
      <c r="R299" s="265"/>
      <c r="S299" s="265"/>
      <c r="T299" s="266"/>
      <c r="AT299" s="267" t="s">
        <v>142</v>
      </c>
      <c r="AU299" s="267" t="s">
        <v>84</v>
      </c>
      <c r="AV299" s="13" t="s">
        <v>140</v>
      </c>
      <c r="AW299" s="13" t="s">
        <v>31</v>
      </c>
      <c r="AX299" s="13" t="s">
        <v>82</v>
      </c>
      <c r="AY299" s="267" t="s">
        <v>132</v>
      </c>
    </row>
    <row r="300" s="1" customFormat="1" ht="24" customHeight="1">
      <c r="B300" s="37"/>
      <c r="C300" s="268" t="s">
        <v>376</v>
      </c>
      <c r="D300" s="268" t="s">
        <v>162</v>
      </c>
      <c r="E300" s="269" t="s">
        <v>377</v>
      </c>
      <c r="F300" s="270" t="s">
        <v>378</v>
      </c>
      <c r="G300" s="271" t="s">
        <v>138</v>
      </c>
      <c r="H300" s="272">
        <v>1052.52</v>
      </c>
      <c r="I300" s="273"/>
      <c r="J300" s="274">
        <f>ROUND(I300*H300,2)</f>
        <v>0</v>
      </c>
      <c r="K300" s="270" t="s">
        <v>139</v>
      </c>
      <c r="L300" s="275"/>
      <c r="M300" s="276" t="s">
        <v>1</v>
      </c>
      <c r="N300" s="277" t="s">
        <v>39</v>
      </c>
      <c r="O300" s="85"/>
      <c r="P300" s="241">
        <f>O300*H300</f>
        <v>0</v>
      </c>
      <c r="Q300" s="241">
        <v>0</v>
      </c>
      <c r="R300" s="241">
        <f>Q300*H300</f>
        <v>0</v>
      </c>
      <c r="S300" s="241">
        <v>0</v>
      </c>
      <c r="T300" s="242">
        <f>S300*H300</f>
        <v>0</v>
      </c>
      <c r="AR300" s="243" t="s">
        <v>235</v>
      </c>
      <c r="AT300" s="243" t="s">
        <v>162</v>
      </c>
      <c r="AU300" s="243" t="s">
        <v>84</v>
      </c>
      <c r="AY300" s="16" t="s">
        <v>132</v>
      </c>
      <c r="BE300" s="244">
        <f>IF(N300="základní",J300,0)</f>
        <v>0</v>
      </c>
      <c r="BF300" s="244">
        <f>IF(N300="snížená",J300,0)</f>
        <v>0</v>
      </c>
      <c r="BG300" s="244">
        <f>IF(N300="zákl. přenesená",J300,0)</f>
        <v>0</v>
      </c>
      <c r="BH300" s="244">
        <f>IF(N300="sníž. přenesená",J300,0)</f>
        <v>0</v>
      </c>
      <c r="BI300" s="244">
        <f>IF(N300="nulová",J300,0)</f>
        <v>0</v>
      </c>
      <c r="BJ300" s="16" t="s">
        <v>82</v>
      </c>
      <c r="BK300" s="244">
        <f>ROUND(I300*H300,2)</f>
        <v>0</v>
      </c>
      <c r="BL300" s="16" t="s">
        <v>229</v>
      </c>
      <c r="BM300" s="243" t="s">
        <v>379</v>
      </c>
    </row>
    <row r="301" s="12" customFormat="1">
      <c r="B301" s="245"/>
      <c r="C301" s="246"/>
      <c r="D301" s="247" t="s">
        <v>142</v>
      </c>
      <c r="E301" s="248" t="s">
        <v>1</v>
      </c>
      <c r="F301" s="249" t="s">
        <v>380</v>
      </c>
      <c r="G301" s="246"/>
      <c r="H301" s="250">
        <v>1052.52</v>
      </c>
      <c r="I301" s="251"/>
      <c r="J301" s="246"/>
      <c r="K301" s="246"/>
      <c r="L301" s="252"/>
      <c r="M301" s="253"/>
      <c r="N301" s="254"/>
      <c r="O301" s="254"/>
      <c r="P301" s="254"/>
      <c r="Q301" s="254"/>
      <c r="R301" s="254"/>
      <c r="S301" s="254"/>
      <c r="T301" s="255"/>
      <c r="AT301" s="256" t="s">
        <v>142</v>
      </c>
      <c r="AU301" s="256" t="s">
        <v>84</v>
      </c>
      <c r="AV301" s="12" t="s">
        <v>84</v>
      </c>
      <c r="AW301" s="12" t="s">
        <v>31</v>
      </c>
      <c r="AX301" s="12" t="s">
        <v>74</v>
      </c>
      <c r="AY301" s="256" t="s">
        <v>132</v>
      </c>
    </row>
    <row r="302" s="13" customFormat="1">
      <c r="B302" s="257"/>
      <c r="C302" s="258"/>
      <c r="D302" s="247" t="s">
        <v>142</v>
      </c>
      <c r="E302" s="259" t="s">
        <v>1</v>
      </c>
      <c r="F302" s="260" t="s">
        <v>146</v>
      </c>
      <c r="G302" s="258"/>
      <c r="H302" s="261">
        <v>1052.52</v>
      </c>
      <c r="I302" s="262"/>
      <c r="J302" s="258"/>
      <c r="K302" s="258"/>
      <c r="L302" s="263"/>
      <c r="M302" s="264"/>
      <c r="N302" s="265"/>
      <c r="O302" s="265"/>
      <c r="P302" s="265"/>
      <c r="Q302" s="265"/>
      <c r="R302" s="265"/>
      <c r="S302" s="265"/>
      <c r="T302" s="266"/>
      <c r="AT302" s="267" t="s">
        <v>142</v>
      </c>
      <c r="AU302" s="267" t="s">
        <v>84</v>
      </c>
      <c r="AV302" s="13" t="s">
        <v>140</v>
      </c>
      <c r="AW302" s="13" t="s">
        <v>31</v>
      </c>
      <c r="AX302" s="13" t="s">
        <v>82</v>
      </c>
      <c r="AY302" s="267" t="s">
        <v>132</v>
      </c>
    </row>
    <row r="303" s="1" customFormat="1" ht="24" customHeight="1">
      <c r="B303" s="37"/>
      <c r="C303" s="232" t="s">
        <v>381</v>
      </c>
      <c r="D303" s="232" t="s">
        <v>135</v>
      </c>
      <c r="E303" s="233" t="s">
        <v>382</v>
      </c>
      <c r="F303" s="234" t="s">
        <v>383</v>
      </c>
      <c r="G303" s="235" t="s">
        <v>186</v>
      </c>
      <c r="H303" s="236">
        <v>132.678</v>
      </c>
      <c r="I303" s="237"/>
      <c r="J303" s="238">
        <f>ROUND(I303*H303,2)</f>
        <v>0</v>
      </c>
      <c r="K303" s="234" t="s">
        <v>139</v>
      </c>
      <c r="L303" s="42"/>
      <c r="M303" s="239" t="s">
        <v>1</v>
      </c>
      <c r="N303" s="240" t="s">
        <v>39</v>
      </c>
      <c r="O303" s="85"/>
      <c r="P303" s="241">
        <f>O303*H303</f>
        <v>0</v>
      </c>
      <c r="Q303" s="241">
        <v>8.0000000000000007E-05</v>
      </c>
      <c r="R303" s="241">
        <f>Q303*H303</f>
        <v>0.010614240000000001</v>
      </c>
      <c r="S303" s="241">
        <v>0</v>
      </c>
      <c r="T303" s="242">
        <f>S303*H303</f>
        <v>0</v>
      </c>
      <c r="AR303" s="243" t="s">
        <v>229</v>
      </c>
      <c r="AT303" s="243" t="s">
        <v>135</v>
      </c>
      <c r="AU303" s="243" t="s">
        <v>84</v>
      </c>
      <c r="AY303" s="16" t="s">
        <v>132</v>
      </c>
      <c r="BE303" s="244">
        <f>IF(N303="základní",J303,0)</f>
        <v>0</v>
      </c>
      <c r="BF303" s="244">
        <f>IF(N303="snížená",J303,0)</f>
        <v>0</v>
      </c>
      <c r="BG303" s="244">
        <f>IF(N303="zákl. přenesená",J303,0)</f>
        <v>0</v>
      </c>
      <c r="BH303" s="244">
        <f>IF(N303="sníž. přenesená",J303,0)</f>
        <v>0</v>
      </c>
      <c r="BI303" s="244">
        <f>IF(N303="nulová",J303,0)</f>
        <v>0</v>
      </c>
      <c r="BJ303" s="16" t="s">
        <v>82</v>
      </c>
      <c r="BK303" s="244">
        <f>ROUND(I303*H303,2)</f>
        <v>0</v>
      </c>
      <c r="BL303" s="16" t="s">
        <v>229</v>
      </c>
      <c r="BM303" s="243" t="s">
        <v>384</v>
      </c>
    </row>
    <row r="304" s="1" customFormat="1" ht="24" customHeight="1">
      <c r="B304" s="37"/>
      <c r="C304" s="232" t="s">
        <v>385</v>
      </c>
      <c r="D304" s="232" t="s">
        <v>135</v>
      </c>
      <c r="E304" s="233" t="s">
        <v>386</v>
      </c>
      <c r="F304" s="234" t="s">
        <v>387</v>
      </c>
      <c r="G304" s="235" t="s">
        <v>186</v>
      </c>
      <c r="H304" s="236">
        <v>132.678</v>
      </c>
      <c r="I304" s="237"/>
      <c r="J304" s="238">
        <f>ROUND(I304*H304,2)</f>
        <v>0</v>
      </c>
      <c r="K304" s="234" t="s">
        <v>139</v>
      </c>
      <c r="L304" s="42"/>
      <c r="M304" s="239" t="s">
        <v>1</v>
      </c>
      <c r="N304" s="240" t="s">
        <v>39</v>
      </c>
      <c r="O304" s="85"/>
      <c r="P304" s="241">
        <f>O304*H304</f>
        <v>0</v>
      </c>
      <c r="Q304" s="241">
        <v>0.00013999999999999999</v>
      </c>
      <c r="R304" s="241">
        <f>Q304*H304</f>
        <v>0.018574919999999998</v>
      </c>
      <c r="S304" s="241">
        <v>0</v>
      </c>
      <c r="T304" s="242">
        <f>S304*H304</f>
        <v>0</v>
      </c>
      <c r="AR304" s="243" t="s">
        <v>229</v>
      </c>
      <c r="AT304" s="243" t="s">
        <v>135</v>
      </c>
      <c r="AU304" s="243" t="s">
        <v>84</v>
      </c>
      <c r="AY304" s="16" t="s">
        <v>132</v>
      </c>
      <c r="BE304" s="244">
        <f>IF(N304="základní",J304,0)</f>
        <v>0</v>
      </c>
      <c r="BF304" s="244">
        <f>IF(N304="snížená",J304,0)</f>
        <v>0</v>
      </c>
      <c r="BG304" s="244">
        <f>IF(N304="zákl. přenesená",J304,0)</f>
        <v>0</v>
      </c>
      <c r="BH304" s="244">
        <f>IF(N304="sníž. přenesená",J304,0)</f>
        <v>0</v>
      </c>
      <c r="BI304" s="244">
        <f>IF(N304="nulová",J304,0)</f>
        <v>0</v>
      </c>
      <c r="BJ304" s="16" t="s">
        <v>82</v>
      </c>
      <c r="BK304" s="244">
        <f>ROUND(I304*H304,2)</f>
        <v>0</v>
      </c>
      <c r="BL304" s="16" t="s">
        <v>229</v>
      </c>
      <c r="BM304" s="243" t="s">
        <v>388</v>
      </c>
    </row>
    <row r="305" s="12" customFormat="1">
      <c r="B305" s="245"/>
      <c r="C305" s="246"/>
      <c r="D305" s="247" t="s">
        <v>142</v>
      </c>
      <c r="E305" s="248" t="s">
        <v>1</v>
      </c>
      <c r="F305" s="249" t="s">
        <v>389</v>
      </c>
      <c r="G305" s="246"/>
      <c r="H305" s="250">
        <v>66.150000000000006</v>
      </c>
      <c r="I305" s="251"/>
      <c r="J305" s="246"/>
      <c r="K305" s="246"/>
      <c r="L305" s="252"/>
      <c r="M305" s="253"/>
      <c r="N305" s="254"/>
      <c r="O305" s="254"/>
      <c r="P305" s="254"/>
      <c r="Q305" s="254"/>
      <c r="R305" s="254"/>
      <c r="S305" s="254"/>
      <c r="T305" s="255"/>
      <c r="AT305" s="256" t="s">
        <v>142</v>
      </c>
      <c r="AU305" s="256" t="s">
        <v>84</v>
      </c>
      <c r="AV305" s="12" t="s">
        <v>84</v>
      </c>
      <c r="AW305" s="12" t="s">
        <v>31</v>
      </c>
      <c r="AX305" s="12" t="s">
        <v>74</v>
      </c>
      <c r="AY305" s="256" t="s">
        <v>132</v>
      </c>
    </row>
    <row r="306" s="12" customFormat="1">
      <c r="B306" s="245"/>
      <c r="C306" s="246"/>
      <c r="D306" s="247" t="s">
        <v>142</v>
      </c>
      <c r="E306" s="248" t="s">
        <v>1</v>
      </c>
      <c r="F306" s="249" t="s">
        <v>390</v>
      </c>
      <c r="G306" s="246"/>
      <c r="H306" s="250">
        <v>47.25</v>
      </c>
      <c r="I306" s="251"/>
      <c r="J306" s="246"/>
      <c r="K306" s="246"/>
      <c r="L306" s="252"/>
      <c r="M306" s="253"/>
      <c r="N306" s="254"/>
      <c r="O306" s="254"/>
      <c r="P306" s="254"/>
      <c r="Q306" s="254"/>
      <c r="R306" s="254"/>
      <c r="S306" s="254"/>
      <c r="T306" s="255"/>
      <c r="AT306" s="256" t="s">
        <v>142</v>
      </c>
      <c r="AU306" s="256" t="s">
        <v>84</v>
      </c>
      <c r="AV306" s="12" t="s">
        <v>84</v>
      </c>
      <c r="AW306" s="12" t="s">
        <v>31</v>
      </c>
      <c r="AX306" s="12" t="s">
        <v>74</v>
      </c>
      <c r="AY306" s="256" t="s">
        <v>132</v>
      </c>
    </row>
    <row r="307" s="12" customFormat="1">
      <c r="B307" s="245"/>
      <c r="C307" s="246"/>
      <c r="D307" s="247" t="s">
        <v>142</v>
      </c>
      <c r="E307" s="248" t="s">
        <v>1</v>
      </c>
      <c r="F307" s="249" t="s">
        <v>391</v>
      </c>
      <c r="G307" s="246"/>
      <c r="H307" s="250">
        <v>19.277999999999999</v>
      </c>
      <c r="I307" s="251"/>
      <c r="J307" s="246"/>
      <c r="K307" s="246"/>
      <c r="L307" s="252"/>
      <c r="M307" s="253"/>
      <c r="N307" s="254"/>
      <c r="O307" s="254"/>
      <c r="P307" s="254"/>
      <c r="Q307" s="254"/>
      <c r="R307" s="254"/>
      <c r="S307" s="254"/>
      <c r="T307" s="255"/>
      <c r="AT307" s="256" t="s">
        <v>142</v>
      </c>
      <c r="AU307" s="256" t="s">
        <v>84</v>
      </c>
      <c r="AV307" s="12" t="s">
        <v>84</v>
      </c>
      <c r="AW307" s="12" t="s">
        <v>31</v>
      </c>
      <c r="AX307" s="12" t="s">
        <v>74</v>
      </c>
      <c r="AY307" s="256" t="s">
        <v>132</v>
      </c>
    </row>
    <row r="308" s="13" customFormat="1">
      <c r="B308" s="257"/>
      <c r="C308" s="258"/>
      <c r="D308" s="247" t="s">
        <v>142</v>
      </c>
      <c r="E308" s="259" t="s">
        <v>1</v>
      </c>
      <c r="F308" s="260" t="s">
        <v>146</v>
      </c>
      <c r="G308" s="258"/>
      <c r="H308" s="261">
        <v>132.678</v>
      </c>
      <c r="I308" s="262"/>
      <c r="J308" s="258"/>
      <c r="K308" s="258"/>
      <c r="L308" s="263"/>
      <c r="M308" s="264"/>
      <c r="N308" s="265"/>
      <c r="O308" s="265"/>
      <c r="P308" s="265"/>
      <c r="Q308" s="265"/>
      <c r="R308" s="265"/>
      <c r="S308" s="265"/>
      <c r="T308" s="266"/>
      <c r="AT308" s="267" t="s">
        <v>142</v>
      </c>
      <c r="AU308" s="267" t="s">
        <v>84</v>
      </c>
      <c r="AV308" s="13" t="s">
        <v>140</v>
      </c>
      <c r="AW308" s="13" t="s">
        <v>31</v>
      </c>
      <c r="AX308" s="13" t="s">
        <v>82</v>
      </c>
      <c r="AY308" s="267" t="s">
        <v>132</v>
      </c>
    </row>
    <row r="309" s="1" customFormat="1" ht="24" customHeight="1">
      <c r="B309" s="37"/>
      <c r="C309" s="232" t="s">
        <v>392</v>
      </c>
      <c r="D309" s="232" t="s">
        <v>135</v>
      </c>
      <c r="E309" s="233" t="s">
        <v>393</v>
      </c>
      <c r="F309" s="234" t="s">
        <v>394</v>
      </c>
      <c r="G309" s="235" t="s">
        <v>186</v>
      </c>
      <c r="H309" s="236">
        <v>132.678</v>
      </c>
      <c r="I309" s="237"/>
      <c r="J309" s="238">
        <f>ROUND(I309*H309,2)</f>
        <v>0</v>
      </c>
      <c r="K309" s="234" t="s">
        <v>139</v>
      </c>
      <c r="L309" s="42"/>
      <c r="M309" s="239" t="s">
        <v>1</v>
      </c>
      <c r="N309" s="240" t="s">
        <v>39</v>
      </c>
      <c r="O309" s="85"/>
      <c r="P309" s="241">
        <f>O309*H309</f>
        <v>0</v>
      </c>
      <c r="Q309" s="241">
        <v>0.00012</v>
      </c>
      <c r="R309" s="241">
        <f>Q309*H309</f>
        <v>0.015921359999999999</v>
      </c>
      <c r="S309" s="241">
        <v>0</v>
      </c>
      <c r="T309" s="242">
        <f>S309*H309</f>
        <v>0</v>
      </c>
      <c r="AR309" s="243" t="s">
        <v>229</v>
      </c>
      <c r="AT309" s="243" t="s">
        <v>135</v>
      </c>
      <c r="AU309" s="243" t="s">
        <v>84</v>
      </c>
      <c r="AY309" s="16" t="s">
        <v>132</v>
      </c>
      <c r="BE309" s="244">
        <f>IF(N309="základní",J309,0)</f>
        <v>0</v>
      </c>
      <c r="BF309" s="244">
        <f>IF(N309="snížená",J309,0)</f>
        <v>0</v>
      </c>
      <c r="BG309" s="244">
        <f>IF(N309="zákl. přenesená",J309,0)</f>
        <v>0</v>
      </c>
      <c r="BH309" s="244">
        <f>IF(N309="sníž. přenesená",J309,0)</f>
        <v>0</v>
      </c>
      <c r="BI309" s="244">
        <f>IF(N309="nulová",J309,0)</f>
        <v>0</v>
      </c>
      <c r="BJ309" s="16" t="s">
        <v>82</v>
      </c>
      <c r="BK309" s="244">
        <f>ROUND(I309*H309,2)</f>
        <v>0</v>
      </c>
      <c r="BL309" s="16" t="s">
        <v>229</v>
      </c>
      <c r="BM309" s="243" t="s">
        <v>395</v>
      </c>
    </row>
    <row r="310" s="1" customFormat="1" ht="24" customHeight="1">
      <c r="B310" s="37"/>
      <c r="C310" s="232" t="s">
        <v>396</v>
      </c>
      <c r="D310" s="232" t="s">
        <v>135</v>
      </c>
      <c r="E310" s="233" t="s">
        <v>397</v>
      </c>
      <c r="F310" s="234" t="s">
        <v>398</v>
      </c>
      <c r="G310" s="235" t="s">
        <v>186</v>
      </c>
      <c r="H310" s="236">
        <v>265.35599999999999</v>
      </c>
      <c r="I310" s="237"/>
      <c r="J310" s="238">
        <f>ROUND(I310*H310,2)</f>
        <v>0</v>
      </c>
      <c r="K310" s="234" t="s">
        <v>139</v>
      </c>
      <c r="L310" s="42"/>
      <c r="M310" s="239" t="s">
        <v>1</v>
      </c>
      <c r="N310" s="240" t="s">
        <v>39</v>
      </c>
      <c r="O310" s="85"/>
      <c r="P310" s="241">
        <f>O310*H310</f>
        <v>0</v>
      </c>
      <c r="Q310" s="241">
        <v>0.00012</v>
      </c>
      <c r="R310" s="241">
        <f>Q310*H310</f>
        <v>0.031842719999999998</v>
      </c>
      <c r="S310" s="241">
        <v>0</v>
      </c>
      <c r="T310" s="242">
        <f>S310*H310</f>
        <v>0</v>
      </c>
      <c r="AR310" s="243" t="s">
        <v>229</v>
      </c>
      <c r="AT310" s="243" t="s">
        <v>135</v>
      </c>
      <c r="AU310" s="243" t="s">
        <v>84</v>
      </c>
      <c r="AY310" s="16" t="s">
        <v>132</v>
      </c>
      <c r="BE310" s="244">
        <f>IF(N310="základní",J310,0)</f>
        <v>0</v>
      </c>
      <c r="BF310" s="244">
        <f>IF(N310="snížená",J310,0)</f>
        <v>0</v>
      </c>
      <c r="BG310" s="244">
        <f>IF(N310="zákl. přenesená",J310,0)</f>
        <v>0</v>
      </c>
      <c r="BH310" s="244">
        <f>IF(N310="sníž. přenesená",J310,0)</f>
        <v>0</v>
      </c>
      <c r="BI310" s="244">
        <f>IF(N310="nulová",J310,0)</f>
        <v>0</v>
      </c>
      <c r="BJ310" s="16" t="s">
        <v>82</v>
      </c>
      <c r="BK310" s="244">
        <f>ROUND(I310*H310,2)</f>
        <v>0</v>
      </c>
      <c r="BL310" s="16" t="s">
        <v>229</v>
      </c>
      <c r="BM310" s="243" t="s">
        <v>399</v>
      </c>
    </row>
    <row r="311" s="12" customFormat="1">
      <c r="B311" s="245"/>
      <c r="C311" s="246"/>
      <c r="D311" s="247" t="s">
        <v>142</v>
      </c>
      <c r="E311" s="248" t="s">
        <v>1</v>
      </c>
      <c r="F311" s="249" t="s">
        <v>400</v>
      </c>
      <c r="G311" s="246"/>
      <c r="H311" s="250">
        <v>265.35599999999999</v>
      </c>
      <c r="I311" s="251"/>
      <c r="J311" s="246"/>
      <c r="K311" s="246"/>
      <c r="L311" s="252"/>
      <c r="M311" s="253"/>
      <c r="N311" s="254"/>
      <c r="O311" s="254"/>
      <c r="P311" s="254"/>
      <c r="Q311" s="254"/>
      <c r="R311" s="254"/>
      <c r="S311" s="254"/>
      <c r="T311" s="255"/>
      <c r="AT311" s="256" t="s">
        <v>142</v>
      </c>
      <c r="AU311" s="256" t="s">
        <v>84</v>
      </c>
      <c r="AV311" s="12" t="s">
        <v>84</v>
      </c>
      <c r="AW311" s="12" t="s">
        <v>31</v>
      </c>
      <c r="AX311" s="12" t="s">
        <v>74</v>
      </c>
      <c r="AY311" s="256" t="s">
        <v>132</v>
      </c>
    </row>
    <row r="312" s="13" customFormat="1">
      <c r="B312" s="257"/>
      <c r="C312" s="258"/>
      <c r="D312" s="247" t="s">
        <v>142</v>
      </c>
      <c r="E312" s="259" t="s">
        <v>1</v>
      </c>
      <c r="F312" s="260" t="s">
        <v>146</v>
      </c>
      <c r="G312" s="258"/>
      <c r="H312" s="261">
        <v>265.35599999999999</v>
      </c>
      <c r="I312" s="262"/>
      <c r="J312" s="258"/>
      <c r="K312" s="258"/>
      <c r="L312" s="263"/>
      <c r="M312" s="264"/>
      <c r="N312" s="265"/>
      <c r="O312" s="265"/>
      <c r="P312" s="265"/>
      <c r="Q312" s="265"/>
      <c r="R312" s="265"/>
      <c r="S312" s="265"/>
      <c r="T312" s="266"/>
      <c r="AT312" s="267" t="s">
        <v>142</v>
      </c>
      <c r="AU312" s="267" t="s">
        <v>84</v>
      </c>
      <c r="AV312" s="13" t="s">
        <v>140</v>
      </c>
      <c r="AW312" s="13" t="s">
        <v>31</v>
      </c>
      <c r="AX312" s="13" t="s">
        <v>82</v>
      </c>
      <c r="AY312" s="267" t="s">
        <v>132</v>
      </c>
    </row>
    <row r="313" s="11" customFormat="1" ht="22.8" customHeight="1">
      <c r="B313" s="216"/>
      <c r="C313" s="217"/>
      <c r="D313" s="218" t="s">
        <v>73</v>
      </c>
      <c r="E313" s="230" t="s">
        <v>401</v>
      </c>
      <c r="F313" s="230" t="s">
        <v>402</v>
      </c>
      <c r="G313" s="217"/>
      <c r="H313" s="217"/>
      <c r="I313" s="220"/>
      <c r="J313" s="231">
        <f>BK313</f>
        <v>0</v>
      </c>
      <c r="K313" s="217"/>
      <c r="L313" s="222"/>
      <c r="M313" s="223"/>
      <c r="N313" s="224"/>
      <c r="O313" s="224"/>
      <c r="P313" s="225">
        <f>SUM(P314:P321)</f>
        <v>0</v>
      </c>
      <c r="Q313" s="224"/>
      <c r="R313" s="225">
        <f>SUM(R314:R321)</f>
        <v>0.27824199999999999</v>
      </c>
      <c r="S313" s="224"/>
      <c r="T313" s="226">
        <f>SUM(T314:T321)</f>
        <v>0</v>
      </c>
      <c r="AR313" s="227" t="s">
        <v>84</v>
      </c>
      <c r="AT313" s="228" t="s">
        <v>73</v>
      </c>
      <c r="AU313" s="228" t="s">
        <v>82</v>
      </c>
      <c r="AY313" s="227" t="s">
        <v>132</v>
      </c>
      <c r="BK313" s="229">
        <f>SUM(BK314:BK321)</f>
        <v>0</v>
      </c>
    </row>
    <row r="314" s="1" customFormat="1" ht="24" customHeight="1">
      <c r="B314" s="37"/>
      <c r="C314" s="232" t="s">
        <v>403</v>
      </c>
      <c r="D314" s="232" t="s">
        <v>135</v>
      </c>
      <c r="E314" s="233" t="s">
        <v>404</v>
      </c>
      <c r="F314" s="234" t="s">
        <v>405</v>
      </c>
      <c r="G314" s="235" t="s">
        <v>186</v>
      </c>
      <c r="H314" s="236">
        <v>501.19999999999999</v>
      </c>
      <c r="I314" s="237"/>
      <c r="J314" s="238">
        <f>ROUND(I314*H314,2)</f>
        <v>0</v>
      </c>
      <c r="K314" s="234" t="s">
        <v>256</v>
      </c>
      <c r="L314" s="42"/>
      <c r="M314" s="239" t="s">
        <v>1</v>
      </c>
      <c r="N314" s="240" t="s">
        <v>39</v>
      </c>
      <c r="O314" s="85"/>
      <c r="P314" s="241">
        <f>O314*H314</f>
        <v>0</v>
      </c>
      <c r="Q314" s="241">
        <v>0.00020000000000000001</v>
      </c>
      <c r="R314" s="241">
        <f>Q314*H314</f>
        <v>0.10024</v>
      </c>
      <c r="S314" s="241">
        <v>0</v>
      </c>
      <c r="T314" s="242">
        <f>S314*H314</f>
        <v>0</v>
      </c>
      <c r="AR314" s="243" t="s">
        <v>229</v>
      </c>
      <c r="AT314" s="243" t="s">
        <v>135</v>
      </c>
      <c r="AU314" s="243" t="s">
        <v>84</v>
      </c>
      <c r="AY314" s="16" t="s">
        <v>132</v>
      </c>
      <c r="BE314" s="244">
        <f>IF(N314="základní",J314,0)</f>
        <v>0</v>
      </c>
      <c r="BF314" s="244">
        <f>IF(N314="snížená",J314,0)</f>
        <v>0</v>
      </c>
      <c r="BG314" s="244">
        <f>IF(N314="zákl. přenesená",J314,0)</f>
        <v>0</v>
      </c>
      <c r="BH314" s="244">
        <f>IF(N314="sníž. přenesená",J314,0)</f>
        <v>0</v>
      </c>
      <c r="BI314" s="244">
        <f>IF(N314="nulová",J314,0)</f>
        <v>0</v>
      </c>
      <c r="BJ314" s="16" t="s">
        <v>82</v>
      </c>
      <c r="BK314" s="244">
        <f>ROUND(I314*H314,2)</f>
        <v>0</v>
      </c>
      <c r="BL314" s="16" t="s">
        <v>229</v>
      </c>
      <c r="BM314" s="243" t="s">
        <v>406</v>
      </c>
    </row>
    <row r="315" s="12" customFormat="1">
      <c r="B315" s="245"/>
      <c r="C315" s="246"/>
      <c r="D315" s="247" t="s">
        <v>142</v>
      </c>
      <c r="E315" s="248" t="s">
        <v>1</v>
      </c>
      <c r="F315" s="249" t="s">
        <v>143</v>
      </c>
      <c r="G315" s="246"/>
      <c r="H315" s="250">
        <v>499.80000000000001</v>
      </c>
      <c r="I315" s="251"/>
      <c r="J315" s="246"/>
      <c r="K315" s="246"/>
      <c r="L315" s="252"/>
      <c r="M315" s="253"/>
      <c r="N315" s="254"/>
      <c r="O315" s="254"/>
      <c r="P315" s="254"/>
      <c r="Q315" s="254"/>
      <c r="R315" s="254"/>
      <c r="S315" s="254"/>
      <c r="T315" s="255"/>
      <c r="AT315" s="256" t="s">
        <v>142</v>
      </c>
      <c r="AU315" s="256" t="s">
        <v>84</v>
      </c>
      <c r="AV315" s="12" t="s">
        <v>84</v>
      </c>
      <c r="AW315" s="12" t="s">
        <v>31</v>
      </c>
      <c r="AX315" s="12" t="s">
        <v>74</v>
      </c>
      <c r="AY315" s="256" t="s">
        <v>132</v>
      </c>
    </row>
    <row r="316" s="12" customFormat="1">
      <c r="B316" s="245"/>
      <c r="C316" s="246"/>
      <c r="D316" s="247" t="s">
        <v>142</v>
      </c>
      <c r="E316" s="248" t="s">
        <v>1</v>
      </c>
      <c r="F316" s="249" t="s">
        <v>144</v>
      </c>
      <c r="G316" s="246"/>
      <c r="H316" s="250">
        <v>357</v>
      </c>
      <c r="I316" s="251"/>
      <c r="J316" s="246"/>
      <c r="K316" s="246"/>
      <c r="L316" s="252"/>
      <c r="M316" s="253"/>
      <c r="N316" s="254"/>
      <c r="O316" s="254"/>
      <c r="P316" s="254"/>
      <c r="Q316" s="254"/>
      <c r="R316" s="254"/>
      <c r="S316" s="254"/>
      <c r="T316" s="255"/>
      <c r="AT316" s="256" t="s">
        <v>142</v>
      </c>
      <c r="AU316" s="256" t="s">
        <v>84</v>
      </c>
      <c r="AV316" s="12" t="s">
        <v>84</v>
      </c>
      <c r="AW316" s="12" t="s">
        <v>31</v>
      </c>
      <c r="AX316" s="12" t="s">
        <v>74</v>
      </c>
      <c r="AY316" s="256" t="s">
        <v>132</v>
      </c>
    </row>
    <row r="317" s="12" customFormat="1">
      <c r="B317" s="245"/>
      <c r="C317" s="246"/>
      <c r="D317" s="247" t="s">
        <v>142</v>
      </c>
      <c r="E317" s="248" t="s">
        <v>1</v>
      </c>
      <c r="F317" s="249" t="s">
        <v>145</v>
      </c>
      <c r="G317" s="246"/>
      <c r="H317" s="250">
        <v>145.59999999999999</v>
      </c>
      <c r="I317" s="251"/>
      <c r="J317" s="246"/>
      <c r="K317" s="246"/>
      <c r="L317" s="252"/>
      <c r="M317" s="253"/>
      <c r="N317" s="254"/>
      <c r="O317" s="254"/>
      <c r="P317" s="254"/>
      <c r="Q317" s="254"/>
      <c r="R317" s="254"/>
      <c r="S317" s="254"/>
      <c r="T317" s="255"/>
      <c r="AT317" s="256" t="s">
        <v>142</v>
      </c>
      <c r="AU317" s="256" t="s">
        <v>84</v>
      </c>
      <c r="AV317" s="12" t="s">
        <v>84</v>
      </c>
      <c r="AW317" s="12" t="s">
        <v>31</v>
      </c>
      <c r="AX317" s="12" t="s">
        <v>74</v>
      </c>
      <c r="AY317" s="256" t="s">
        <v>132</v>
      </c>
    </row>
    <row r="318" s="13" customFormat="1">
      <c r="B318" s="257"/>
      <c r="C318" s="258"/>
      <c r="D318" s="247" t="s">
        <v>142</v>
      </c>
      <c r="E318" s="259" t="s">
        <v>1</v>
      </c>
      <c r="F318" s="260" t="s">
        <v>146</v>
      </c>
      <c r="G318" s="258"/>
      <c r="H318" s="261">
        <v>1002.4</v>
      </c>
      <c r="I318" s="262"/>
      <c r="J318" s="258"/>
      <c r="K318" s="258"/>
      <c r="L318" s="263"/>
      <c r="M318" s="264"/>
      <c r="N318" s="265"/>
      <c r="O318" s="265"/>
      <c r="P318" s="265"/>
      <c r="Q318" s="265"/>
      <c r="R318" s="265"/>
      <c r="S318" s="265"/>
      <c r="T318" s="266"/>
      <c r="AT318" s="267" t="s">
        <v>142</v>
      </c>
      <c r="AU318" s="267" t="s">
        <v>84</v>
      </c>
      <c r="AV318" s="13" t="s">
        <v>140</v>
      </c>
      <c r="AW318" s="13" t="s">
        <v>31</v>
      </c>
      <c r="AX318" s="13" t="s">
        <v>74</v>
      </c>
      <c r="AY318" s="267" t="s">
        <v>132</v>
      </c>
    </row>
    <row r="319" s="14" customFormat="1">
      <c r="B319" s="278"/>
      <c r="C319" s="279"/>
      <c r="D319" s="247" t="s">
        <v>142</v>
      </c>
      <c r="E319" s="280" t="s">
        <v>1</v>
      </c>
      <c r="F319" s="281" t="s">
        <v>407</v>
      </c>
      <c r="G319" s="279"/>
      <c r="H319" s="280" t="s">
        <v>1</v>
      </c>
      <c r="I319" s="282"/>
      <c r="J319" s="279"/>
      <c r="K319" s="279"/>
      <c r="L319" s="283"/>
      <c r="M319" s="284"/>
      <c r="N319" s="285"/>
      <c r="O319" s="285"/>
      <c r="P319" s="285"/>
      <c r="Q319" s="285"/>
      <c r="R319" s="285"/>
      <c r="S319" s="285"/>
      <c r="T319" s="286"/>
      <c r="AT319" s="287" t="s">
        <v>142</v>
      </c>
      <c r="AU319" s="287" t="s">
        <v>84</v>
      </c>
      <c r="AV319" s="14" t="s">
        <v>82</v>
      </c>
      <c r="AW319" s="14" t="s">
        <v>31</v>
      </c>
      <c r="AX319" s="14" t="s">
        <v>74</v>
      </c>
      <c r="AY319" s="287" t="s">
        <v>132</v>
      </c>
    </row>
    <row r="320" s="12" customFormat="1">
      <c r="B320" s="245"/>
      <c r="C320" s="246"/>
      <c r="D320" s="247" t="s">
        <v>142</v>
      </c>
      <c r="E320" s="248" t="s">
        <v>1</v>
      </c>
      <c r="F320" s="249" t="s">
        <v>408</v>
      </c>
      <c r="G320" s="246"/>
      <c r="H320" s="250">
        <v>501.19999999999999</v>
      </c>
      <c r="I320" s="251"/>
      <c r="J320" s="246"/>
      <c r="K320" s="246"/>
      <c r="L320" s="252"/>
      <c r="M320" s="253"/>
      <c r="N320" s="254"/>
      <c r="O320" s="254"/>
      <c r="P320" s="254"/>
      <c r="Q320" s="254"/>
      <c r="R320" s="254"/>
      <c r="S320" s="254"/>
      <c r="T320" s="255"/>
      <c r="AT320" s="256" t="s">
        <v>142</v>
      </c>
      <c r="AU320" s="256" t="s">
        <v>84</v>
      </c>
      <c r="AV320" s="12" t="s">
        <v>84</v>
      </c>
      <c r="AW320" s="12" t="s">
        <v>31</v>
      </c>
      <c r="AX320" s="12" t="s">
        <v>82</v>
      </c>
      <c r="AY320" s="256" t="s">
        <v>132</v>
      </c>
    </row>
    <row r="321" s="1" customFormat="1" ht="24" customHeight="1">
      <c r="B321" s="37"/>
      <c r="C321" s="232" t="s">
        <v>409</v>
      </c>
      <c r="D321" s="232" t="s">
        <v>135</v>
      </c>
      <c r="E321" s="233" t="s">
        <v>410</v>
      </c>
      <c r="F321" s="234" t="s">
        <v>411</v>
      </c>
      <c r="G321" s="235" t="s">
        <v>186</v>
      </c>
      <c r="H321" s="236">
        <v>613.79999999999995</v>
      </c>
      <c r="I321" s="237"/>
      <c r="J321" s="238">
        <f>ROUND(I321*H321,2)</f>
        <v>0</v>
      </c>
      <c r="K321" s="234" t="s">
        <v>139</v>
      </c>
      <c r="L321" s="42"/>
      <c r="M321" s="239" t="s">
        <v>1</v>
      </c>
      <c r="N321" s="240" t="s">
        <v>39</v>
      </c>
      <c r="O321" s="85"/>
      <c r="P321" s="241">
        <f>O321*H321</f>
        <v>0</v>
      </c>
      <c r="Q321" s="241">
        <v>0.00029</v>
      </c>
      <c r="R321" s="241">
        <f>Q321*H321</f>
        <v>0.17800199999999999</v>
      </c>
      <c r="S321" s="241">
        <v>0</v>
      </c>
      <c r="T321" s="242">
        <f>S321*H321</f>
        <v>0</v>
      </c>
      <c r="AR321" s="243" t="s">
        <v>229</v>
      </c>
      <c r="AT321" s="243" t="s">
        <v>135</v>
      </c>
      <c r="AU321" s="243" t="s">
        <v>84</v>
      </c>
      <c r="AY321" s="16" t="s">
        <v>132</v>
      </c>
      <c r="BE321" s="244">
        <f>IF(N321="základní",J321,0)</f>
        <v>0</v>
      </c>
      <c r="BF321" s="244">
        <f>IF(N321="snížená",J321,0)</f>
        <v>0</v>
      </c>
      <c r="BG321" s="244">
        <f>IF(N321="zákl. přenesená",J321,0)</f>
        <v>0</v>
      </c>
      <c r="BH321" s="244">
        <f>IF(N321="sníž. přenesená",J321,0)</f>
        <v>0</v>
      </c>
      <c r="BI321" s="244">
        <f>IF(N321="nulová",J321,0)</f>
        <v>0</v>
      </c>
      <c r="BJ321" s="16" t="s">
        <v>82</v>
      </c>
      <c r="BK321" s="244">
        <f>ROUND(I321*H321,2)</f>
        <v>0</v>
      </c>
      <c r="BL321" s="16" t="s">
        <v>229</v>
      </c>
      <c r="BM321" s="243" t="s">
        <v>412</v>
      </c>
    </row>
    <row r="322" s="11" customFormat="1" ht="25.92" customHeight="1">
      <c r="B322" s="216"/>
      <c r="C322" s="217"/>
      <c r="D322" s="218" t="s">
        <v>73</v>
      </c>
      <c r="E322" s="219" t="s">
        <v>109</v>
      </c>
      <c r="F322" s="219" t="s">
        <v>413</v>
      </c>
      <c r="G322" s="217"/>
      <c r="H322" s="217"/>
      <c r="I322" s="220"/>
      <c r="J322" s="221">
        <f>BK322</f>
        <v>0</v>
      </c>
      <c r="K322" s="217"/>
      <c r="L322" s="222"/>
      <c r="M322" s="223"/>
      <c r="N322" s="224"/>
      <c r="O322" s="224"/>
      <c r="P322" s="225">
        <f>P323</f>
        <v>0</v>
      </c>
      <c r="Q322" s="224"/>
      <c r="R322" s="225">
        <f>R323</f>
        <v>0</v>
      </c>
      <c r="S322" s="224"/>
      <c r="T322" s="226">
        <f>T323</f>
        <v>0</v>
      </c>
      <c r="AR322" s="227" t="s">
        <v>167</v>
      </c>
      <c r="AT322" s="228" t="s">
        <v>73</v>
      </c>
      <c r="AU322" s="228" t="s">
        <v>74</v>
      </c>
      <c r="AY322" s="227" t="s">
        <v>132</v>
      </c>
      <c r="BK322" s="229">
        <f>BK323</f>
        <v>0</v>
      </c>
    </row>
    <row r="323" s="11" customFormat="1" ht="22.8" customHeight="1">
      <c r="B323" s="216"/>
      <c r="C323" s="217"/>
      <c r="D323" s="218" t="s">
        <v>73</v>
      </c>
      <c r="E323" s="230" t="s">
        <v>414</v>
      </c>
      <c r="F323" s="230" t="s">
        <v>108</v>
      </c>
      <c r="G323" s="217"/>
      <c r="H323" s="217"/>
      <c r="I323" s="220"/>
      <c r="J323" s="231">
        <f>BK323</f>
        <v>0</v>
      </c>
      <c r="K323" s="217"/>
      <c r="L323" s="222"/>
      <c r="M323" s="223"/>
      <c r="N323" s="224"/>
      <c r="O323" s="224"/>
      <c r="P323" s="225">
        <f>SUM(P324:P329)</f>
        <v>0</v>
      </c>
      <c r="Q323" s="224"/>
      <c r="R323" s="225">
        <f>SUM(R324:R329)</f>
        <v>0</v>
      </c>
      <c r="S323" s="224"/>
      <c r="T323" s="226">
        <f>SUM(T324:T329)</f>
        <v>0</v>
      </c>
      <c r="AR323" s="227" t="s">
        <v>167</v>
      </c>
      <c r="AT323" s="228" t="s">
        <v>73</v>
      </c>
      <c r="AU323" s="228" t="s">
        <v>82</v>
      </c>
      <c r="AY323" s="227" t="s">
        <v>132</v>
      </c>
      <c r="BK323" s="229">
        <f>SUM(BK324:BK329)</f>
        <v>0</v>
      </c>
    </row>
    <row r="324" s="1" customFormat="1" ht="16.5" customHeight="1">
      <c r="B324" s="37"/>
      <c r="C324" s="232" t="s">
        <v>415</v>
      </c>
      <c r="D324" s="232" t="s">
        <v>135</v>
      </c>
      <c r="E324" s="233" t="s">
        <v>416</v>
      </c>
      <c r="F324" s="234" t="s">
        <v>108</v>
      </c>
      <c r="G324" s="235" t="s">
        <v>417</v>
      </c>
      <c r="H324" s="236">
        <v>1</v>
      </c>
      <c r="I324" s="237"/>
      <c r="J324" s="238">
        <f>ROUND(I324*H324,2)</f>
        <v>0</v>
      </c>
      <c r="K324" s="234" t="s">
        <v>1</v>
      </c>
      <c r="L324" s="42"/>
      <c r="M324" s="239" t="s">
        <v>1</v>
      </c>
      <c r="N324" s="240" t="s">
        <v>39</v>
      </c>
      <c r="O324" s="85"/>
      <c r="P324" s="241">
        <f>O324*H324</f>
        <v>0</v>
      </c>
      <c r="Q324" s="241">
        <v>0</v>
      </c>
      <c r="R324" s="241">
        <f>Q324*H324</f>
        <v>0</v>
      </c>
      <c r="S324" s="241">
        <v>0</v>
      </c>
      <c r="T324" s="242">
        <f>S324*H324</f>
        <v>0</v>
      </c>
      <c r="AR324" s="243" t="s">
        <v>418</v>
      </c>
      <c r="AT324" s="243" t="s">
        <v>135</v>
      </c>
      <c r="AU324" s="243" t="s">
        <v>84</v>
      </c>
      <c r="AY324" s="16" t="s">
        <v>132</v>
      </c>
      <c r="BE324" s="244">
        <f>IF(N324="základní",J324,0)</f>
        <v>0</v>
      </c>
      <c r="BF324" s="244">
        <f>IF(N324="snížená",J324,0)</f>
        <v>0</v>
      </c>
      <c r="BG324" s="244">
        <f>IF(N324="zákl. přenesená",J324,0)</f>
        <v>0</v>
      </c>
      <c r="BH324" s="244">
        <f>IF(N324="sníž. přenesená",J324,0)</f>
        <v>0</v>
      </c>
      <c r="BI324" s="244">
        <f>IF(N324="nulová",J324,0)</f>
        <v>0</v>
      </c>
      <c r="BJ324" s="16" t="s">
        <v>82</v>
      </c>
      <c r="BK324" s="244">
        <f>ROUND(I324*H324,2)</f>
        <v>0</v>
      </c>
      <c r="BL324" s="16" t="s">
        <v>418</v>
      </c>
      <c r="BM324" s="243" t="s">
        <v>419</v>
      </c>
    </row>
    <row r="325" s="1" customFormat="1" ht="16.5" customHeight="1">
      <c r="B325" s="37"/>
      <c r="C325" s="232" t="s">
        <v>420</v>
      </c>
      <c r="D325" s="232" t="s">
        <v>135</v>
      </c>
      <c r="E325" s="233" t="s">
        <v>421</v>
      </c>
      <c r="F325" s="234" t="s">
        <v>422</v>
      </c>
      <c r="G325" s="235" t="s">
        <v>417</v>
      </c>
      <c r="H325" s="236">
        <v>1</v>
      </c>
      <c r="I325" s="237"/>
      <c r="J325" s="238">
        <f>ROUND(I325*H325,2)</f>
        <v>0</v>
      </c>
      <c r="K325" s="234" t="s">
        <v>1</v>
      </c>
      <c r="L325" s="42"/>
      <c r="M325" s="239" t="s">
        <v>1</v>
      </c>
      <c r="N325" s="240" t="s">
        <v>39</v>
      </c>
      <c r="O325" s="85"/>
      <c r="P325" s="241">
        <f>O325*H325</f>
        <v>0</v>
      </c>
      <c r="Q325" s="241">
        <v>0</v>
      </c>
      <c r="R325" s="241">
        <f>Q325*H325</f>
        <v>0</v>
      </c>
      <c r="S325" s="241">
        <v>0</v>
      </c>
      <c r="T325" s="242">
        <f>S325*H325</f>
        <v>0</v>
      </c>
      <c r="AR325" s="243" t="s">
        <v>418</v>
      </c>
      <c r="AT325" s="243" t="s">
        <v>135</v>
      </c>
      <c r="AU325" s="243" t="s">
        <v>84</v>
      </c>
      <c r="AY325" s="16" t="s">
        <v>132</v>
      </c>
      <c r="BE325" s="244">
        <f>IF(N325="základní",J325,0)</f>
        <v>0</v>
      </c>
      <c r="BF325" s="244">
        <f>IF(N325="snížená",J325,0)</f>
        <v>0</v>
      </c>
      <c r="BG325" s="244">
        <f>IF(N325="zákl. přenesená",J325,0)</f>
        <v>0</v>
      </c>
      <c r="BH325" s="244">
        <f>IF(N325="sníž. přenesená",J325,0)</f>
        <v>0</v>
      </c>
      <c r="BI325" s="244">
        <f>IF(N325="nulová",J325,0)</f>
        <v>0</v>
      </c>
      <c r="BJ325" s="16" t="s">
        <v>82</v>
      </c>
      <c r="BK325" s="244">
        <f>ROUND(I325*H325,2)</f>
        <v>0</v>
      </c>
      <c r="BL325" s="16" t="s">
        <v>418</v>
      </c>
      <c r="BM325" s="243" t="s">
        <v>423</v>
      </c>
    </row>
    <row r="326" s="1" customFormat="1" ht="16.5" customHeight="1">
      <c r="B326" s="37"/>
      <c r="C326" s="232" t="s">
        <v>424</v>
      </c>
      <c r="D326" s="232" t="s">
        <v>135</v>
      </c>
      <c r="E326" s="233" t="s">
        <v>425</v>
      </c>
      <c r="F326" s="234" t="s">
        <v>426</v>
      </c>
      <c r="G326" s="235" t="s">
        <v>417</v>
      </c>
      <c r="H326" s="236">
        <v>1</v>
      </c>
      <c r="I326" s="237"/>
      <c r="J326" s="238">
        <f>ROUND(I326*H326,2)</f>
        <v>0</v>
      </c>
      <c r="K326" s="234" t="s">
        <v>1</v>
      </c>
      <c r="L326" s="42"/>
      <c r="M326" s="239" t="s">
        <v>1</v>
      </c>
      <c r="N326" s="240" t="s">
        <v>39</v>
      </c>
      <c r="O326" s="85"/>
      <c r="P326" s="241">
        <f>O326*H326</f>
        <v>0</v>
      </c>
      <c r="Q326" s="241">
        <v>0</v>
      </c>
      <c r="R326" s="241">
        <f>Q326*H326</f>
        <v>0</v>
      </c>
      <c r="S326" s="241">
        <v>0</v>
      </c>
      <c r="T326" s="242">
        <f>S326*H326</f>
        <v>0</v>
      </c>
      <c r="AR326" s="243" t="s">
        <v>418</v>
      </c>
      <c r="AT326" s="243" t="s">
        <v>135</v>
      </c>
      <c r="AU326" s="243" t="s">
        <v>84</v>
      </c>
      <c r="AY326" s="16" t="s">
        <v>132</v>
      </c>
      <c r="BE326" s="244">
        <f>IF(N326="základní",J326,0)</f>
        <v>0</v>
      </c>
      <c r="BF326" s="244">
        <f>IF(N326="snížená",J326,0)</f>
        <v>0</v>
      </c>
      <c r="BG326" s="244">
        <f>IF(N326="zákl. přenesená",J326,0)</f>
        <v>0</v>
      </c>
      <c r="BH326" s="244">
        <f>IF(N326="sníž. přenesená",J326,0)</f>
        <v>0</v>
      </c>
      <c r="BI326" s="244">
        <f>IF(N326="nulová",J326,0)</f>
        <v>0</v>
      </c>
      <c r="BJ326" s="16" t="s">
        <v>82</v>
      </c>
      <c r="BK326" s="244">
        <f>ROUND(I326*H326,2)</f>
        <v>0</v>
      </c>
      <c r="BL326" s="16" t="s">
        <v>418</v>
      </c>
      <c r="BM326" s="243" t="s">
        <v>427</v>
      </c>
    </row>
    <row r="327" s="1" customFormat="1" ht="16.5" customHeight="1">
      <c r="B327" s="37"/>
      <c r="C327" s="232" t="s">
        <v>428</v>
      </c>
      <c r="D327" s="232" t="s">
        <v>135</v>
      </c>
      <c r="E327" s="233" t="s">
        <v>429</v>
      </c>
      <c r="F327" s="234" t="s">
        <v>430</v>
      </c>
      <c r="G327" s="235" t="s">
        <v>417</v>
      </c>
      <c r="H327" s="236">
        <v>1</v>
      </c>
      <c r="I327" s="237"/>
      <c r="J327" s="238">
        <f>ROUND(I327*H327,2)</f>
        <v>0</v>
      </c>
      <c r="K327" s="234" t="s">
        <v>1</v>
      </c>
      <c r="L327" s="42"/>
      <c r="M327" s="239" t="s">
        <v>1</v>
      </c>
      <c r="N327" s="240" t="s">
        <v>39</v>
      </c>
      <c r="O327" s="85"/>
      <c r="P327" s="241">
        <f>O327*H327</f>
        <v>0</v>
      </c>
      <c r="Q327" s="241">
        <v>0</v>
      </c>
      <c r="R327" s="241">
        <f>Q327*H327</f>
        <v>0</v>
      </c>
      <c r="S327" s="241">
        <v>0</v>
      </c>
      <c r="T327" s="242">
        <f>S327*H327</f>
        <v>0</v>
      </c>
      <c r="AR327" s="243" t="s">
        <v>418</v>
      </c>
      <c r="AT327" s="243" t="s">
        <v>135</v>
      </c>
      <c r="AU327" s="243" t="s">
        <v>84</v>
      </c>
      <c r="AY327" s="16" t="s">
        <v>132</v>
      </c>
      <c r="BE327" s="244">
        <f>IF(N327="základní",J327,0)</f>
        <v>0</v>
      </c>
      <c r="BF327" s="244">
        <f>IF(N327="snížená",J327,0)</f>
        <v>0</v>
      </c>
      <c r="BG327" s="244">
        <f>IF(N327="zákl. přenesená",J327,0)</f>
        <v>0</v>
      </c>
      <c r="BH327" s="244">
        <f>IF(N327="sníž. přenesená",J327,0)</f>
        <v>0</v>
      </c>
      <c r="BI327" s="244">
        <f>IF(N327="nulová",J327,0)</f>
        <v>0</v>
      </c>
      <c r="BJ327" s="16" t="s">
        <v>82</v>
      </c>
      <c r="BK327" s="244">
        <f>ROUND(I327*H327,2)</f>
        <v>0</v>
      </c>
      <c r="BL327" s="16" t="s">
        <v>418</v>
      </c>
      <c r="BM327" s="243" t="s">
        <v>431</v>
      </c>
    </row>
    <row r="328" s="1" customFormat="1" ht="16.5" customHeight="1">
      <c r="B328" s="37"/>
      <c r="C328" s="232" t="s">
        <v>432</v>
      </c>
      <c r="D328" s="232" t="s">
        <v>135</v>
      </c>
      <c r="E328" s="233" t="s">
        <v>433</v>
      </c>
      <c r="F328" s="234" t="s">
        <v>434</v>
      </c>
      <c r="G328" s="235" t="s">
        <v>417</v>
      </c>
      <c r="H328" s="236">
        <v>1</v>
      </c>
      <c r="I328" s="237"/>
      <c r="J328" s="238">
        <f>ROUND(I328*H328,2)</f>
        <v>0</v>
      </c>
      <c r="K328" s="234" t="s">
        <v>139</v>
      </c>
      <c r="L328" s="42"/>
      <c r="M328" s="239" t="s">
        <v>1</v>
      </c>
      <c r="N328" s="240" t="s">
        <v>39</v>
      </c>
      <c r="O328" s="85"/>
      <c r="P328" s="241">
        <f>O328*H328</f>
        <v>0</v>
      </c>
      <c r="Q328" s="241">
        <v>0</v>
      </c>
      <c r="R328" s="241">
        <f>Q328*H328</f>
        <v>0</v>
      </c>
      <c r="S328" s="241">
        <v>0</v>
      </c>
      <c r="T328" s="242">
        <f>S328*H328</f>
        <v>0</v>
      </c>
      <c r="AR328" s="243" t="s">
        <v>418</v>
      </c>
      <c r="AT328" s="243" t="s">
        <v>135</v>
      </c>
      <c r="AU328" s="243" t="s">
        <v>84</v>
      </c>
      <c r="AY328" s="16" t="s">
        <v>132</v>
      </c>
      <c r="BE328" s="244">
        <f>IF(N328="základní",J328,0)</f>
        <v>0</v>
      </c>
      <c r="BF328" s="244">
        <f>IF(N328="snížená",J328,0)</f>
        <v>0</v>
      </c>
      <c r="BG328" s="244">
        <f>IF(N328="zákl. přenesená",J328,0)</f>
        <v>0</v>
      </c>
      <c r="BH328" s="244">
        <f>IF(N328="sníž. přenesená",J328,0)</f>
        <v>0</v>
      </c>
      <c r="BI328" s="244">
        <f>IF(N328="nulová",J328,0)</f>
        <v>0</v>
      </c>
      <c r="BJ328" s="16" t="s">
        <v>82</v>
      </c>
      <c r="BK328" s="244">
        <f>ROUND(I328*H328,2)</f>
        <v>0</v>
      </c>
      <c r="BL328" s="16" t="s">
        <v>418</v>
      </c>
      <c r="BM328" s="243" t="s">
        <v>435</v>
      </c>
    </row>
    <row r="329" s="1" customFormat="1" ht="16.5" customHeight="1">
      <c r="B329" s="37"/>
      <c r="C329" s="232" t="s">
        <v>436</v>
      </c>
      <c r="D329" s="232" t="s">
        <v>135</v>
      </c>
      <c r="E329" s="233" t="s">
        <v>437</v>
      </c>
      <c r="F329" s="234" t="s">
        <v>438</v>
      </c>
      <c r="G329" s="235" t="s">
        <v>417</v>
      </c>
      <c r="H329" s="236">
        <v>1</v>
      </c>
      <c r="I329" s="237"/>
      <c r="J329" s="238">
        <f>ROUND(I329*H329,2)</f>
        <v>0</v>
      </c>
      <c r="K329" s="234" t="s">
        <v>1</v>
      </c>
      <c r="L329" s="42"/>
      <c r="M329" s="291" t="s">
        <v>1</v>
      </c>
      <c r="N329" s="292" t="s">
        <v>39</v>
      </c>
      <c r="O329" s="293"/>
      <c r="P329" s="294">
        <f>O329*H329</f>
        <v>0</v>
      </c>
      <c r="Q329" s="294">
        <v>0</v>
      </c>
      <c r="R329" s="294">
        <f>Q329*H329</f>
        <v>0</v>
      </c>
      <c r="S329" s="294">
        <v>0</v>
      </c>
      <c r="T329" s="295">
        <f>S329*H329</f>
        <v>0</v>
      </c>
      <c r="AR329" s="243" t="s">
        <v>418</v>
      </c>
      <c r="AT329" s="243" t="s">
        <v>135</v>
      </c>
      <c r="AU329" s="243" t="s">
        <v>84</v>
      </c>
      <c r="AY329" s="16" t="s">
        <v>132</v>
      </c>
      <c r="BE329" s="244">
        <f>IF(N329="základní",J329,0)</f>
        <v>0</v>
      </c>
      <c r="BF329" s="244">
        <f>IF(N329="snížená",J329,0)</f>
        <v>0</v>
      </c>
      <c r="BG329" s="244">
        <f>IF(N329="zákl. přenesená",J329,0)</f>
        <v>0</v>
      </c>
      <c r="BH329" s="244">
        <f>IF(N329="sníž. přenesená",J329,0)</f>
        <v>0</v>
      </c>
      <c r="BI329" s="244">
        <f>IF(N329="nulová",J329,0)</f>
        <v>0</v>
      </c>
      <c r="BJ329" s="16" t="s">
        <v>82</v>
      </c>
      <c r="BK329" s="244">
        <f>ROUND(I329*H329,2)</f>
        <v>0</v>
      </c>
      <c r="BL329" s="16" t="s">
        <v>418</v>
      </c>
      <c r="BM329" s="243" t="s">
        <v>439</v>
      </c>
    </row>
    <row r="330" s="1" customFormat="1" ht="6.96" customHeight="1">
      <c r="B330" s="60"/>
      <c r="C330" s="61"/>
      <c r="D330" s="61"/>
      <c r="E330" s="61"/>
      <c r="F330" s="61"/>
      <c r="G330" s="61"/>
      <c r="H330" s="61"/>
      <c r="I330" s="170"/>
      <c r="J330" s="61"/>
      <c r="K330" s="61"/>
      <c r="L330" s="42"/>
    </row>
  </sheetData>
  <sheetProtection sheet="1" autoFilter="0" formatColumns="0" formatRows="0" objects="1" scenarios="1" spinCount="100000" saltValue="ziZYT36cNd38/aIWholkiFGSYpmNEbgl2xsDBuzyz9QUGsYSAxi5IY8BIbcuhgV58f+7Z+YOkR83vNAZBvprWg==" hashValue="220ePf1/NT+JY+e1PM1CyVD+arpK7NBIaJoGGDNzsM2da9dbXEluonQsfnJc6g7DkYoNvd1wsNGObbPAaIO00A==" algorithmName="SHA-512" password="CC35"/>
  <autoFilter ref="C137:K329"/>
  <mergeCells count="14">
    <mergeCell ref="E7:H7"/>
    <mergeCell ref="E9:H9"/>
    <mergeCell ref="E18:H18"/>
    <mergeCell ref="E27:H27"/>
    <mergeCell ref="E85:H85"/>
    <mergeCell ref="E87:H87"/>
    <mergeCell ref="D112:F112"/>
    <mergeCell ref="D113:F113"/>
    <mergeCell ref="D114:F114"/>
    <mergeCell ref="D115:F115"/>
    <mergeCell ref="D116:F11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Dalibor Ludva</dc:creator>
  <cp:lastModifiedBy>Dalibor Ludva</cp:lastModifiedBy>
  <dcterms:created xsi:type="dcterms:W3CDTF">2023-03-23T21:29:03Z</dcterms:created>
  <dcterms:modified xsi:type="dcterms:W3CDTF">2023-03-23T21:29:05Z</dcterms:modified>
</cp:coreProperties>
</file>