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390" yWindow="390" windowWidth="17055" windowHeight="14280" activeTab="1"/>
  </bookViews>
  <sheets>
    <sheet name="Rekapitulace stavby" sheetId="1" r:id="rId1"/>
    <sheet name="2401002 - SO 02 - Věž C -..." sheetId="2" r:id="rId2"/>
    <sheet name="2401003 - VRN" sheetId="3" r:id="rId3"/>
  </sheets>
  <definedNames>
    <definedName name="_xlnm._FilterDatabase" localSheetId="1" hidden="1">'2401002 - SO 02 - Věž C -...'!$C$131:$K$592</definedName>
    <definedName name="_xlnm._FilterDatabase" localSheetId="2" hidden="1">'2401003 - VRN'!$C$120:$K$141</definedName>
    <definedName name="_xlnm.Print_Area" localSheetId="1">'2401002 - SO 02 - Věž C -...'!$C$4:$J$76,'2401002 - SO 02 - Věž C -...'!$C$82:$J$113,'2401002 - SO 02 - Věž C -...'!$C$119:$J$592</definedName>
    <definedName name="_xlnm.Print_Area" localSheetId="2">'2401003 - VRN'!$C$4:$J$76,'2401003 - VRN'!$C$82:$J$102,'2401003 - VRN'!$C$108:$J$141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'2401002 - SO 02 - Věž C -...'!$131:$131</definedName>
    <definedName name="_xlnm.Print_Titles" localSheetId="2">'2401003 - VRN'!$120:$120</definedName>
  </definedNames>
  <calcPr calcId="191029"/>
  <extLst/>
</workbook>
</file>

<file path=xl/sharedStrings.xml><?xml version="1.0" encoding="utf-8"?>
<sst xmlns="http://schemas.openxmlformats.org/spreadsheetml/2006/main" count="4930" uniqueCount="834">
  <si>
    <t>Export Komplet</t>
  </si>
  <si>
    <t/>
  </si>
  <si>
    <t>2.0</t>
  </si>
  <si>
    <t>ZAMOK</t>
  </si>
  <si>
    <t>False</t>
  </si>
  <si>
    <t>{4b12c9bb-d62d-474c-8681-418396b1841d}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</si>
  <si>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</si>
  <si>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</si>
  <si>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</si>
  <si>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</si>
  <si>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</si>
  <si>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</si>
  <si>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</si>
  <si>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</si>
  <si>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2401000A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</si>
  <si>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</si>
  <si>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</si>
  <si>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vnitřních prostor kolejí Bedřicha Václavka - Výtahy, stavební část - Věž C</t>
  </si>
  <si>
    <t>KSO:</t>
  </si>
  <si>
    <t>CC-CZ:</t>
  </si>
  <si>
    <t>Místo:</t>
  </si>
  <si>
    <t>Olomouc</t>
  </si>
  <si>
    <t>Datum:</t>
  </si>
  <si>
    <t>25. 3. 2024</t>
  </si>
  <si>
    <t>Zadavatel:</t>
  </si>
  <si>
    <t>IČ:</t>
  </si>
  <si>
    <t>61989592</t>
  </si>
  <si>
    <t>Univerzita Palckého v Olomouci, správa kolejí a me</t>
  </si>
  <si>
    <t>DIČ:</t>
  </si>
  <si>
    <t>Uchazeč:</t>
  </si>
  <si>
    <t>Vyplň údaj</t>
  </si>
  <si>
    <t>Projektant:</t>
  </si>
  <si>
    <t>27831132</t>
  </si>
  <si>
    <t>SPZ Design, s.r.o.</t>
  </si>
  <si>
    <t>CZ27831132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</si>
  <si>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</si>
  <si>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</si>
  <si>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</si>
  <si>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</si>
  <si>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</si>
  <si>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</si>
  <si>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</si>
  <si>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</si>
  <si>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</si>
  <si>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</si>
  <si>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</si>
  <si>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</si>
  <si>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</si>
  <si>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</si>
  <si>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</si>
  <si>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</si>
  <si>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</si>
  <si>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</si>
  <si>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</si>
  <si>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</si>
  <si>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</si>
  <si>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</si>
  <si>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</si>
  <si>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</si>
  <si>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</si>
  <si>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</si>
  <si>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</si>
  <si>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</si>
  <si>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</si>
  <si>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</si>
  <si>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</si>
  <si>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</si>
  <si>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</si>
  <si>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</si>
  <si>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</si>
  <si>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</si>
  <si>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</si>
  <si>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</si>
  <si>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</si>
  <si>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</si>
  <si>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</si>
  <si>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</si>
  <si>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</si>
  <si>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</si>
  <si>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</si>
  <si>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</si>
  <si>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</si>
  <si>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</si>
  <si>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</si>
  <si>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2401002</t>
  </si>
  <si>
    <t>SO 02 - Věž C - Výtahy č. V11, V12, V13, stavební část</t>
  </si>
  <si>
    <t>STA</t>
  </si>
  <si>
    <t>1</t>
  </si>
  <si>
    <t>{a6e3acf1-3841-4df4-b92e-40176449c3eb}</t>
  </si>
  <si>
    <t>2</t>
  </si>
  <si>
    <t>2401003</t>
  </si>
  <si>
    <t>VRN</t>
  </si>
  <si>
    <t>{aca33d39-f9bc-4b98-a082-b9c770b75cef}</t>
  </si>
  <si>
    <t>KRYCÍ LIST SOUPISU PRACÍ</t>
  </si>
  <si>
    <t>Objekt:</t>
  </si>
  <si>
    <t>2401002 - SO 02 - Věž C - Výtahy č. V11, V12, V13,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</si>
  <si>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</si>
  <si>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</si>
  <si>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</si>
  <si>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</si>
  <si>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</si>
  <si>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</si>
  <si>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</si>
  <si>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</si>
  <si>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</si>
  <si>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</si>
  <si>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</si>
  <si>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</si>
  <si>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</si>
  <si>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</si>
  <si>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</si>
  <si>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</si>
  <si>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</si>
  <si>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</si>
  <si>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</si>
  <si>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</si>
  <si>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</si>
  <si>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</si>
  <si>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</si>
  <si>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</si>
  <si>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</si>
  <si>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</si>
  <si>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</si>
  <si>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</si>
  <si>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</si>
  <si>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</si>
  <si>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</si>
  <si>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</si>
  <si>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</si>
  <si>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</si>
  <si>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</si>
  <si>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</si>
  <si>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</si>
  <si>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</si>
  <si>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</si>
  <si>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</si>
  <si>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</si>
  <si>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</si>
  <si>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</si>
  <si>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</si>
  <si>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1609639603</t>
  </si>
  <si>
    <t>Online PSC</t>
  </si>
  <si>
    <t>https://podminky.urs.cz/item/CS_URS_2024_01/611131121</t>
  </si>
  <si>
    <t>VV</t>
  </si>
  <si>
    <t>"70%"</t>
  </si>
  <si>
    <t>"výtahová šachta"</t>
  </si>
  <si>
    <t>6,0*1,8*0,7</t>
  </si>
  <si>
    <t>Součet</t>
  </si>
  <si>
    <t>611321131</t>
  </si>
  <si>
    <t>Vápenocementový štuk vnitřních rovných stropů tloušťky do 3 mm</t>
  </si>
  <si>
    <t>-120777811</t>
  </si>
  <si>
    <t>https://podminky.urs.cz/item/CS_URS_2024_01/611321131</t>
  </si>
  <si>
    <t>3</t>
  </si>
  <si>
    <t>611335422</t>
  </si>
  <si>
    <t>Oprava vnitřní cementové štukové omítky stropů v rozsahu plochy přes 10 do 30 %</t>
  </si>
  <si>
    <t>1109858941</t>
  </si>
  <si>
    <t>https://podminky.urs.cz/item/CS_URS_2024_01/611335422</t>
  </si>
  <si>
    <t>6,0*1,8</t>
  </si>
  <si>
    <t>612131121</t>
  </si>
  <si>
    <t>Penetrační disperzní nátěr vnitřních stěn nanášený ručně</t>
  </si>
  <si>
    <t>-1249517495</t>
  </si>
  <si>
    <t>https://podminky.urs.cz/item/CS_URS_2024_01/612131121</t>
  </si>
  <si>
    <t>(6,0*2+1,8*2)*36,198*0,7</t>
  </si>
  <si>
    <t>5</t>
  </si>
  <si>
    <t>612321131</t>
  </si>
  <si>
    <t>Vápenocementový štuk vnitřních stěn tloušťky do 3 mm</t>
  </si>
  <si>
    <t>1800704560</t>
  </si>
  <si>
    <t>https://podminky.urs.cz/item/CS_URS_2024_01/612321131</t>
  </si>
  <si>
    <t>612325302</t>
  </si>
  <si>
    <t>Vápenocementová štuková omítka ostění nebo nadpraží</t>
  </si>
  <si>
    <t>1613004545</t>
  </si>
  <si>
    <t>https://podminky.urs.cz/item/CS_URS_2024_01/612325302</t>
  </si>
  <si>
    <t>"ostění+nadpraží dveří výzahů"</t>
  </si>
  <si>
    <t>(1,32+2,29*2)*0,4*7*3</t>
  </si>
  <si>
    <t>7</t>
  </si>
  <si>
    <t>617335422</t>
  </si>
  <si>
    <t>Oprava vnitřní cementové štukové omítky světlíků nebo šachet v rozsahu plochy přes 10 do 30 %</t>
  </si>
  <si>
    <t>681975410</t>
  </si>
  <si>
    <t>https://podminky.urs.cz/item/CS_URS_2024_01/617335422</t>
  </si>
  <si>
    <t>(6,0*2+1,8*2)*36,198</t>
  </si>
  <si>
    <t>-1,32*2,29*7*3</t>
  </si>
  <si>
    <t>8</t>
  </si>
  <si>
    <t>619991011</t>
  </si>
  <si>
    <t>Obalení samostatných konstrukcí a prvků fólií</t>
  </si>
  <si>
    <t>1995684187</t>
  </si>
  <si>
    <t>https://podminky.urs.cz/item/CS_URS_2024_01/619991011</t>
  </si>
  <si>
    <t>"výtahové dveře v cel=é ploše"</t>
  </si>
  <si>
    <t>1,39*2,29*7*3</t>
  </si>
  <si>
    <t>9</t>
  </si>
  <si>
    <t>619995001</t>
  </si>
  <si>
    <t>Začištění omítek kolem oken, dveří, podlah nebo obkladů</t>
  </si>
  <si>
    <t>m</t>
  </si>
  <si>
    <t>818352396</t>
  </si>
  <si>
    <t>https://podminky.urs.cz/item/CS_URS_2024_01/619995001</t>
  </si>
  <si>
    <t>"okolo otvoru výtahových dveří - vně z chdoby"</t>
  </si>
  <si>
    <t>(1,32+2,29*2)*7*3</t>
  </si>
  <si>
    <t>"okolo výtahových dveří po  jejich osazení"</t>
  </si>
  <si>
    <t>10</t>
  </si>
  <si>
    <t>619996117</t>
  </si>
  <si>
    <t>Ochrana podlahy obedněním z OSB desek</t>
  </si>
  <si>
    <t>-1162751831</t>
  </si>
  <si>
    <t>https://podminky.urs.cz/item/CS_URS_2024_01/619996117</t>
  </si>
  <si>
    <t>"před výtahovými dveřmi při provádění stavebních prací"</t>
  </si>
  <si>
    <t>6,0*2,0*7</t>
  </si>
  <si>
    <t>11</t>
  </si>
  <si>
    <t>644941111</t>
  </si>
  <si>
    <t>Osazování ventilačních mřížek velikosti do 150 x 200 mm</t>
  </si>
  <si>
    <t>kus</t>
  </si>
  <si>
    <t>-59883513</t>
  </si>
  <si>
    <t>https://podminky.urs.cz/item/CS_URS_2024_01/644941111</t>
  </si>
  <si>
    <t>"ventilační otvory"</t>
  </si>
  <si>
    <t>3*2*2</t>
  </si>
  <si>
    <t>M</t>
  </si>
  <si>
    <t>55341428</t>
  </si>
  <si>
    <t>mřížka větrací nerezová kruhová se síťovinou 150mm</t>
  </si>
  <si>
    <t>1806139639</t>
  </si>
  <si>
    <t>Ostatní konstrukce a práce, bourání</t>
  </si>
  <si>
    <t>13</t>
  </si>
  <si>
    <t>119003141</t>
  </si>
  <si>
    <t>Bezpečnostní stavební plot plastový výšky do 1 m pro zabezpečení výtahové šachty</t>
  </si>
  <si>
    <t>-1060015203</t>
  </si>
  <si>
    <t>https://podminky.urs.cz/item/CS_URS_2024_01/119003141</t>
  </si>
  <si>
    <t>6,0*7</t>
  </si>
  <si>
    <t>14</t>
  </si>
  <si>
    <t>119003142</t>
  </si>
  <si>
    <t>Bezpečnostní stavební plot plastový výšky do 1 m pro zabezpečení výtahové šachty odstranění</t>
  </si>
  <si>
    <t>1843707597</t>
  </si>
  <si>
    <t>https://podminky.urs.cz/item/CS_URS_2024_01/119003142</t>
  </si>
  <si>
    <t>15</t>
  </si>
  <si>
    <t>9-001</t>
  </si>
  <si>
    <t>D+MTŽ montážního nosníku nad osou klece pod stropem šachty</t>
  </si>
  <si>
    <t>-512963053</t>
  </si>
  <si>
    <t>16</t>
  </si>
  <si>
    <t>943221112</t>
  </si>
  <si>
    <t>Montáž lešení prostorového rámového těžkého s podlahami zatížení do 300 kg/m2 v přes 10 do 25 m</t>
  </si>
  <si>
    <t>m3</t>
  </si>
  <si>
    <t>-562367798</t>
  </si>
  <si>
    <t>https://podminky.urs.cz/item/CS_URS_2024_01/943221112</t>
  </si>
  <si>
    <t>"pro 3 samostané výtahové šachty"</t>
  </si>
  <si>
    <t>1,6*1,6*36,198*3</t>
  </si>
  <si>
    <t>17</t>
  </si>
  <si>
    <t>943221212</t>
  </si>
  <si>
    <t>Příplatek k lešení prostorovému rámovému těžkému s podlahamido 300 kg/m2 v přes 10 do 25 m za každý den použití</t>
  </si>
  <si>
    <t>-1502200771</t>
  </si>
  <si>
    <t>https://podminky.urs.cz/item/CS_URS_2024_01/943221212</t>
  </si>
  <si>
    <t>278,001*(30*3)</t>
  </si>
  <si>
    <t>18</t>
  </si>
  <si>
    <t>943221812</t>
  </si>
  <si>
    <t>Demontáž lešení prostorového rámového těžkého s podlahami zatížení do 300 kg/m2 v přes 10 do 25 m</t>
  </si>
  <si>
    <t>2098811740</t>
  </si>
  <si>
    <t>https://podminky.urs.cz/item/CS_URS_2024_01/943221812</t>
  </si>
  <si>
    <t>19</t>
  </si>
  <si>
    <t>952901111</t>
  </si>
  <si>
    <t>Vyčištění budov bytové a občanské výstavby při výšce podlaží do 4 m</t>
  </si>
  <si>
    <t>1264450541</t>
  </si>
  <si>
    <t>https://podminky.urs.cz/item/CS_URS_2024_01/952901111</t>
  </si>
  <si>
    <t>"před výtahovými dveřmi po ukončení stavebních prací"</t>
  </si>
  <si>
    <t>6,0*3,0*7</t>
  </si>
  <si>
    <t>20</t>
  </si>
  <si>
    <t>953961214</t>
  </si>
  <si>
    <t>Kotva chemickou patronou M 16 hl 125 mm do betonu, ŽB nebo kamene s vyvrtáním otvoru</t>
  </si>
  <si>
    <t>1385485106</t>
  </si>
  <si>
    <t>https://podminky.urs.cz/item/CS_URS_2024_01/953961214</t>
  </si>
  <si>
    <t>"ukotvení nosné kce přepážky mezi výtahy - 2ks"</t>
  </si>
  <si>
    <t xml:space="preserve">"L100x100x10 - 2x 2 kusy" </t>
  </si>
  <si>
    <t>"a 0,5m - 73ks" 73*2*2</t>
  </si>
  <si>
    <t>953965131</t>
  </si>
  <si>
    <t>Kotevní šroub pro chemické kotvy M 16 dl 190 mm</t>
  </si>
  <si>
    <t>20673199</t>
  </si>
  <si>
    <t>https://podminky.urs.cz/item/CS_URS_2024_01/953965131</t>
  </si>
  <si>
    <t>22</t>
  </si>
  <si>
    <t>31111008</t>
  </si>
  <si>
    <t>matice přesná šestihranná Pz DIN 934-8 M16</t>
  </si>
  <si>
    <t>100 kus</t>
  </si>
  <si>
    <t>922868116</t>
  </si>
  <si>
    <t>"matice+kontra" 73*2*2*2*0,01</t>
  </si>
  <si>
    <t>23</t>
  </si>
  <si>
    <t>31120008</t>
  </si>
  <si>
    <t>podložka DIN 125-A ZB D 16mm</t>
  </si>
  <si>
    <t>1693760439</t>
  </si>
  <si>
    <t>73*2*2*0,01</t>
  </si>
  <si>
    <t>24</t>
  </si>
  <si>
    <t>965046111</t>
  </si>
  <si>
    <t>Broušení stávajících betonových podlah úběr do 3 mm</t>
  </si>
  <si>
    <t>577758607</t>
  </si>
  <si>
    <t>https://podminky.urs.cz/item/CS_URS_2024_01/965046111</t>
  </si>
  <si>
    <t>25</t>
  </si>
  <si>
    <t>965046119</t>
  </si>
  <si>
    <t>Příplatek k broušení stávajících betonových podlah za každý další 1 mm úběru</t>
  </si>
  <si>
    <t>-1112536477</t>
  </si>
  <si>
    <t>https://podminky.urs.cz/item/CS_URS_2024_01/965046119</t>
  </si>
  <si>
    <t>6,0*1,8*2</t>
  </si>
  <si>
    <t>26</t>
  </si>
  <si>
    <t>977151111</t>
  </si>
  <si>
    <t>Jádrové vrty diamantovými korunkami do stavebních materiálů D do 35 mm</t>
  </si>
  <si>
    <t>1081234550</t>
  </si>
  <si>
    <t>https://podminky.urs.cz/item/CS_URS_2024_01/977151111</t>
  </si>
  <si>
    <t>"přívodní kabel elktroinstalace CYKY-J 4x16" 0,4</t>
  </si>
  <si>
    <t>27</t>
  </si>
  <si>
    <t>977151124</t>
  </si>
  <si>
    <t>Jádrové vrty diamantovými korunkami do stavebních materiálů D přes 150 do 180 mm</t>
  </si>
  <si>
    <t>-1591981956</t>
  </si>
  <si>
    <t>https://podminky.urs.cz/item/CS_URS_2024_01/977151124</t>
  </si>
  <si>
    <t>0,6*3*2</t>
  </si>
  <si>
    <t>28</t>
  </si>
  <si>
    <t>978013191</t>
  </si>
  <si>
    <t>Otlučení (osekání) vnitřní vápenné nebo vápenocementové omítky stěn v rozsahu přes 50 do 100 %</t>
  </si>
  <si>
    <t>104910235</t>
  </si>
  <si>
    <t>https://podminky.urs.cz/item/CS_URS_2024_01/978013191</t>
  </si>
  <si>
    <t>29</t>
  </si>
  <si>
    <t>978021141</t>
  </si>
  <si>
    <t>Otlučení (osekání) cementových omítek vnitřních stěn v rozsahu do 30 %</t>
  </si>
  <si>
    <t>401653511</t>
  </si>
  <si>
    <t>https://podminky.urs.cz/item/CS_URS_2024_01/978021141</t>
  </si>
  <si>
    <t>30</t>
  </si>
  <si>
    <t>978021241</t>
  </si>
  <si>
    <t>Otlučení (osekání) cementových omítek vnitřních stropů v rozsahu do 30 %</t>
  </si>
  <si>
    <t>-1111313806</t>
  </si>
  <si>
    <t>https://podminky.urs.cz/item/CS_URS_2024_01/978021241</t>
  </si>
  <si>
    <t>31</t>
  </si>
  <si>
    <t>993121111</t>
  </si>
  <si>
    <t>Dovoz a odvoz lešení prostorového lehkého do 10 km včetně naložení a složení</t>
  </si>
  <si>
    <t>1064207887</t>
  </si>
  <si>
    <t>https://podminky.urs.cz/item/CS_URS_2024_01/993121111</t>
  </si>
  <si>
    <t>997</t>
  </si>
  <si>
    <t>Přesun sutě</t>
  </si>
  <si>
    <t>32</t>
  </si>
  <si>
    <t>997013161</t>
  </si>
  <si>
    <t>Vnitrostaveništní doprava suti a vybouraných hmot pro budovy v přes 36 do 45 m s omezením mechanizace</t>
  </si>
  <si>
    <t>t</t>
  </si>
  <si>
    <t>508860376</t>
  </si>
  <si>
    <t>https://podminky.urs.cz/item/CS_URS_2024_01/997013161</t>
  </si>
  <si>
    <t>33</t>
  </si>
  <si>
    <t>997013219</t>
  </si>
  <si>
    <t>Příplatek k vnitrostaveništní dopravě suti a vybouraných hmot za zvětšenou dopravu suti ZKD 10 m</t>
  </si>
  <si>
    <t>1171009860</t>
  </si>
  <si>
    <t>https://podminky.urs.cz/item/CS_URS_2024_01/997013219</t>
  </si>
  <si>
    <t>8,428*5</t>
  </si>
  <si>
    <t>34</t>
  </si>
  <si>
    <t>997013501</t>
  </si>
  <si>
    <t>Odvoz suti a vybouraných hmot na skládku nebo meziskládku do 1 km se složením</t>
  </si>
  <si>
    <t>-996754498</t>
  </si>
  <si>
    <t>https://podminky.urs.cz/item/CS_URS_2024_01/997013501</t>
  </si>
  <si>
    <t>35</t>
  </si>
  <si>
    <t>997013509</t>
  </si>
  <si>
    <t>Příplatek k odvozu suti a vybouraných hmot na skládku ZKD 1 km přes 1 km</t>
  </si>
  <si>
    <t>1331606468</t>
  </si>
  <si>
    <t>https://podminky.urs.cz/item/CS_URS_2024_01/997013509</t>
  </si>
  <si>
    <t>8,428*10</t>
  </si>
  <si>
    <t>36</t>
  </si>
  <si>
    <t>997013631</t>
  </si>
  <si>
    <t>Poplatek za uložení na skládce (skládkovné) stavebního odpadu směsného kód odpadu 17 09 04</t>
  </si>
  <si>
    <t>869999394</t>
  </si>
  <si>
    <t>https://podminky.urs.cz/item/CS_URS_2024_01/997013631</t>
  </si>
  <si>
    <t>998</t>
  </si>
  <si>
    <t>Přesun hmot</t>
  </si>
  <si>
    <t>37</t>
  </si>
  <si>
    <t>998012045</t>
  </si>
  <si>
    <t>Přesun hmot pro budovy monolitické s omezením mechanizace pro budovy v přes 36 do 45 m</t>
  </si>
  <si>
    <t>224923592</t>
  </si>
  <si>
    <t>https://podminky.urs.cz/item/CS_URS_2024_01/998012045</t>
  </si>
  <si>
    <t>PSV</t>
  </si>
  <si>
    <t>Práce a dodávky PSV</t>
  </si>
  <si>
    <t>741</t>
  </si>
  <si>
    <t>Elektroinstalace - silnoproud</t>
  </si>
  <si>
    <t>38</t>
  </si>
  <si>
    <t>741110501</t>
  </si>
  <si>
    <t>Montáž lišta a kanálek protahovací šířky do 60 mm</t>
  </si>
  <si>
    <t>-1467267104</t>
  </si>
  <si>
    <t>https://podminky.urs.cz/item/CS_URS_2023_02/741110501</t>
  </si>
  <si>
    <t>"přívodní kabel"</t>
  </si>
  <si>
    <t>60,0</t>
  </si>
  <si>
    <t>"přívody k jednotlivým výtahovým strojům"</t>
  </si>
  <si>
    <t>18,0*3</t>
  </si>
  <si>
    <t>"kabel ke svítidlům"</t>
  </si>
  <si>
    <t>360,0</t>
  </si>
  <si>
    <t>"kabel k zásuvká"</t>
  </si>
  <si>
    <t>45,0</t>
  </si>
  <si>
    <t>39</t>
  </si>
  <si>
    <t>34571005</t>
  </si>
  <si>
    <t>lišta elektroinstalační hranatá PVC 25x20mm</t>
  </si>
  <si>
    <t>-1626603034</t>
  </si>
  <si>
    <t>40</t>
  </si>
  <si>
    <t>34571006</t>
  </si>
  <si>
    <t>lišta elektroinstalační hranatá PVC 30x25mm</t>
  </si>
  <si>
    <t>-1817830896</t>
  </si>
  <si>
    <t>41</t>
  </si>
  <si>
    <t>741112023</t>
  </si>
  <si>
    <t>Montáž krabice nástěnná plastová čtyřhranná do 250x250 mm</t>
  </si>
  <si>
    <t>-1951266035</t>
  </si>
  <si>
    <t>https://podminky.urs.cz/item/CS_URS_2024_01/741112023</t>
  </si>
  <si>
    <t>"odbočná krabice"</t>
  </si>
  <si>
    <t>42</t>
  </si>
  <si>
    <t>345714051</t>
  </si>
  <si>
    <t>odbočná krabice, protipožární provedení</t>
  </si>
  <si>
    <t>881233490</t>
  </si>
  <si>
    <t>43</t>
  </si>
  <si>
    <t>741112051</t>
  </si>
  <si>
    <t>Montáž krabice lištová plastová odbočná</t>
  </si>
  <si>
    <t>-854156018</t>
  </si>
  <si>
    <t>https://podminky.urs.cz/item/CS_URS_2024_01/741112051</t>
  </si>
  <si>
    <t>44</t>
  </si>
  <si>
    <t>34571499</t>
  </si>
  <si>
    <t>krabice lištová PVC odbočná čtvercová se svorkovnicí 80x80mm</t>
  </si>
  <si>
    <t>1655201877</t>
  </si>
  <si>
    <t>45</t>
  </si>
  <si>
    <t>741120101</t>
  </si>
  <si>
    <t>Montáž vodič Cu izolovaný plný a laněný s PVC pláštěm žíla 0,15-16 mm2 zatažený (např. CY, CHAH-V)</t>
  </si>
  <si>
    <t>280300848</t>
  </si>
  <si>
    <t>https://podminky.urs.cz/item/CS_URS_2023_02/741120101</t>
  </si>
  <si>
    <t>46</t>
  </si>
  <si>
    <t>34141029</t>
  </si>
  <si>
    <t>vodič propojovací flexibilní jádro Cu lanované izolace PVC 450/750V (H07V-K) 1x16mm2</t>
  </si>
  <si>
    <t>-575074225</t>
  </si>
  <si>
    <t>60,0*1,15</t>
  </si>
  <si>
    <t>47</t>
  </si>
  <si>
    <t>741122211</t>
  </si>
  <si>
    <t>Montáž kabel Cu plný kulatý žíla 3x1,5 až 6 mm2 uložený volně (např. CYKY)</t>
  </si>
  <si>
    <t>1150816177</t>
  </si>
  <si>
    <t>https://podminky.urs.cz/item/CS_URS_2024_01/741122211</t>
  </si>
  <si>
    <t>"svítidla"</t>
  </si>
  <si>
    <t>"zásuvky"</t>
  </si>
  <si>
    <t>15,0*3</t>
  </si>
  <si>
    <t>48</t>
  </si>
  <si>
    <t>34111030</t>
  </si>
  <si>
    <t>kabel instalační jádro Cu plné izolace PVC plášť PVC 450/750V (CYKY) 3x1,5mm2</t>
  </si>
  <si>
    <t>657336870</t>
  </si>
  <si>
    <t>360,0*1,15</t>
  </si>
  <si>
    <t>49</t>
  </si>
  <si>
    <t>34111036</t>
  </si>
  <si>
    <t>kabel instalační jádro Cu plné izolace PVC plášť PVC 450/750V (CYKY) 3x2,5mm2</t>
  </si>
  <si>
    <t>1728367446</t>
  </si>
  <si>
    <t>45,0*1,15</t>
  </si>
  <si>
    <t>50</t>
  </si>
  <si>
    <t>741122223</t>
  </si>
  <si>
    <t>Montáž kabel Cu plný kulatý žíla 4x16 až 25 mm2 uložený volně (např. CYKY)</t>
  </si>
  <si>
    <t>-2088131862</t>
  </si>
  <si>
    <t>https://podminky.urs.cz/item/CS_URS_2024_01/741122223</t>
  </si>
  <si>
    <t>51</t>
  </si>
  <si>
    <t>34111080</t>
  </si>
  <si>
    <t>kabel instalační jádro Cu plné izolace PVC plášť PVC 450/750V (CYKY) 4x16mm2</t>
  </si>
  <si>
    <t>462517122</t>
  </si>
  <si>
    <t>52</t>
  </si>
  <si>
    <t>741122233</t>
  </si>
  <si>
    <t>Montáž kabel Cu plný kulatý žíla 5x10 mm2 uložený volně (např. CYKY)</t>
  </si>
  <si>
    <t>1158718515</t>
  </si>
  <si>
    <t>https://podminky.urs.cz/item/CS_URS_2024_01/741122233</t>
  </si>
  <si>
    <t>53</t>
  </si>
  <si>
    <t>34113034</t>
  </si>
  <si>
    <t>kabel instalační jádro Cu plné izolace PVC plášť PVC 450/750V (CYKY) 5x10mm2</t>
  </si>
  <si>
    <t>475519997</t>
  </si>
  <si>
    <t>54,0*1,15</t>
  </si>
  <si>
    <t>54</t>
  </si>
  <si>
    <t>741210002</t>
  </si>
  <si>
    <t>Montáž rozvodnice oceloplechová nebo plastová běžná do 50 kg</t>
  </si>
  <si>
    <t>1334321541</t>
  </si>
  <si>
    <t>https://podminky.urs.cz/item/CS_URS_2024_01/741210002</t>
  </si>
  <si>
    <t>55</t>
  </si>
  <si>
    <t>ABB.1SLM006501A1106</t>
  </si>
  <si>
    <t>Rozvodnice nástěnná IP65/36M (12x3), Mistral65 vč. N/PE, plná dvířka</t>
  </si>
  <si>
    <t>971391340</t>
  </si>
  <si>
    <t>56</t>
  </si>
  <si>
    <t>358892061</t>
  </si>
  <si>
    <t>svodič typ d,(III)</t>
  </si>
  <si>
    <t>-175030109</t>
  </si>
  <si>
    <t>57</t>
  </si>
  <si>
    <t>35822115</t>
  </si>
  <si>
    <t>jistič 1-pólový 10 A vypínací charakteristika B vypínací schopnost 6 kA</t>
  </si>
  <si>
    <t>-1106840094</t>
  </si>
  <si>
    <t>58</t>
  </si>
  <si>
    <t>35822402</t>
  </si>
  <si>
    <t>jistič 3-pólový 20 A vypínací charakteristika B vypínací schopnost 10 kA</t>
  </si>
  <si>
    <t>-334967079</t>
  </si>
  <si>
    <t>59</t>
  </si>
  <si>
    <t>35822403</t>
  </si>
  <si>
    <t>jistič 3-pólový 25 A vypínací charakteristika B vypínací schopnost 10 kA</t>
  </si>
  <si>
    <t>2070368521</t>
  </si>
  <si>
    <t>60</t>
  </si>
  <si>
    <t>35822185</t>
  </si>
  <si>
    <t>jistič 3-pólový 63 A vypínací charakteristika B vypínací schopnost 25 kA</t>
  </si>
  <si>
    <t>177042622</t>
  </si>
  <si>
    <t>61</t>
  </si>
  <si>
    <t>741231004</t>
  </si>
  <si>
    <t>Montáž svorkovnice do rozvaděčů - řadová vodič do 16 mm2 se zapojením vodičů</t>
  </si>
  <si>
    <t>1300257750</t>
  </si>
  <si>
    <t>https://podminky.urs.cz/item/CS_URS_2024_01/741231004</t>
  </si>
  <si>
    <t>62</t>
  </si>
  <si>
    <t>741310001</t>
  </si>
  <si>
    <t>Montáž spínač nástěnný 1-jednopólový prostředí normální se zapojením vodičů</t>
  </si>
  <si>
    <t>1917914150</t>
  </si>
  <si>
    <t>https://podminky.urs.cz/item/CS_URS_2024_01/741310001</t>
  </si>
  <si>
    <t>63</t>
  </si>
  <si>
    <t>34535015</t>
  </si>
  <si>
    <t>spínač nástěnný jednopólový, řazení 1, IP44, šroubové svorky</t>
  </si>
  <si>
    <t>1532084894</t>
  </si>
  <si>
    <t>64</t>
  </si>
  <si>
    <t>741313003</t>
  </si>
  <si>
    <t>Montáž zásuvka (polo)zapuštěná bezšroubové připojení 2x(2P+PE) dvojnásobná se zapojením vodičů</t>
  </si>
  <si>
    <t>650982209</t>
  </si>
  <si>
    <t>https://podminky.urs.cz/item/CS_URS_2024_01/741313003</t>
  </si>
  <si>
    <t>65</t>
  </si>
  <si>
    <t>35811473</t>
  </si>
  <si>
    <t>zásuvka chráněná zapuštěná s víčkem 16A - 3pól, IP44, šroubové svorky</t>
  </si>
  <si>
    <t>-2075678722</t>
  </si>
  <si>
    <t>66</t>
  </si>
  <si>
    <t>741371844</t>
  </si>
  <si>
    <t>Demontáž svítidla interiérového se standardní paticí nebo int. zdrojem LED přisazeného nástěnného do 0,09 m2 bez zachování funkčnosti</t>
  </si>
  <si>
    <t>2143290375</t>
  </si>
  <si>
    <t>https://podminky.urs.cz/item/CS_URS_2024_01/741371844</t>
  </si>
  <si>
    <t>67</t>
  </si>
  <si>
    <t>741372021</t>
  </si>
  <si>
    <t>Montáž svítidlo LED interiérové přisazené nástěnné hranaté nebo kruhové do 0,09 m2 se zapojením vodičů</t>
  </si>
  <si>
    <t>144233256</t>
  </si>
  <si>
    <t>https://podminky.urs.cz/item/CS_URS_2024_01/741372021</t>
  </si>
  <si>
    <t>10*3</t>
  </si>
  <si>
    <t>68</t>
  </si>
  <si>
    <t>34825004</t>
  </si>
  <si>
    <t>svítidlo interiérové přisazené obdélníkové/čvercové do 0,09m2 1000-1500lm</t>
  </si>
  <si>
    <t>10879902</t>
  </si>
  <si>
    <t>69</t>
  </si>
  <si>
    <t>741810002</t>
  </si>
  <si>
    <t>Celková prohlídka elektrického rozvodu a zařízení přes 100 000 do 500 000,- Kč</t>
  </si>
  <si>
    <t>150425899</t>
  </si>
  <si>
    <t>https://podminky.urs.cz/item/CS_URS_2024_01/741810002</t>
  </si>
  <si>
    <t>70</t>
  </si>
  <si>
    <t>741920245</t>
  </si>
  <si>
    <t>Ucpávka prostupu tmelem samostatného kabelu do D 21 mm stěnou tl do 100 mm požární odolnost EI 90</t>
  </si>
  <si>
    <t>-601578228</t>
  </si>
  <si>
    <t>https://podminky.urs.cz/item/CS_URS_2024_01/741920245</t>
  </si>
  <si>
    <t>71</t>
  </si>
  <si>
    <t>741-001</t>
  </si>
  <si>
    <t>D+MTŽ tlačítka STOP</t>
  </si>
  <si>
    <t>84545857</t>
  </si>
  <si>
    <t>2*3</t>
  </si>
  <si>
    <t>72</t>
  </si>
  <si>
    <t>741-002</t>
  </si>
  <si>
    <t>Úprava a doplnění zdrojového rozvaděče</t>
  </si>
  <si>
    <t>soub.</t>
  </si>
  <si>
    <t>1451676875</t>
  </si>
  <si>
    <t>73</t>
  </si>
  <si>
    <t>741-003</t>
  </si>
  <si>
    <t>Dopojění přívodného kabelu CYKY 4x16mm2 do zdrojového rozvaděče</t>
  </si>
  <si>
    <t>1031912857</t>
  </si>
  <si>
    <t>74</t>
  </si>
  <si>
    <t>998741205</t>
  </si>
  <si>
    <t>Přesun hmot procentní pro silnoproud v objektech v přes 36 do 48 m</t>
  </si>
  <si>
    <t>%</t>
  </si>
  <si>
    <t>1536384881</t>
  </si>
  <si>
    <t>https://podminky.urs.cz/item/CS_URS_2024_01/998741205</t>
  </si>
  <si>
    <t>75</t>
  </si>
  <si>
    <t>998741292</t>
  </si>
  <si>
    <t>Příplatek k přesunu hmot procentní 741 za zvětšený přesun do 100 m</t>
  </si>
  <si>
    <t>-1684331493</t>
  </si>
  <si>
    <t>https://podminky.urs.cz/item/CS_URS_2023_02/998741292</t>
  </si>
  <si>
    <t>762</t>
  </si>
  <si>
    <t>Konstrukce tesařské</t>
  </si>
  <si>
    <t>76</t>
  </si>
  <si>
    <t>762430026</t>
  </si>
  <si>
    <t>Obložení stěn z cementotřískových desek tl 22 mm nebroušených na pero a drážku šroubovaných</t>
  </si>
  <si>
    <t>2126505244</t>
  </si>
  <si>
    <t>https://podminky.urs.cz/item/CS_URS_2024_01/762430026</t>
  </si>
  <si>
    <t>"dělící příčka mezi jednotlivými šachtami - 2ks"</t>
  </si>
  <si>
    <t>36,198*1,8*2</t>
  </si>
  <si>
    <t>77</t>
  </si>
  <si>
    <t>762495000</t>
  </si>
  <si>
    <t>Spojovací prostředky pro montáž olištování, obložení stropů, střešních podhledů a stěn</t>
  </si>
  <si>
    <t>-800131024</t>
  </si>
  <si>
    <t>https://podminky.urs.cz/item/CS_URS_2024_01/762495000</t>
  </si>
  <si>
    <t>78</t>
  </si>
  <si>
    <t>998762214</t>
  </si>
  <si>
    <t>Přesun hmot procentní pro kce tesařské s omezením mechanizace v objektech v přes 24 do 36 m</t>
  </si>
  <si>
    <t>1338843457</t>
  </si>
  <si>
    <t>https://podminky.urs.cz/item/CS_URS_2024_01/998762214</t>
  </si>
  <si>
    <t>79</t>
  </si>
  <si>
    <t>998762294</t>
  </si>
  <si>
    <t>Příplatek k přesunu hmot procentnímu pro kce tesařské za zvětšený přesun do 1000 m</t>
  </si>
  <si>
    <t>-1495172259</t>
  </si>
  <si>
    <t>https://podminky.urs.cz/item/CS_URS_2024_01/998762294</t>
  </si>
  <si>
    <t>767</t>
  </si>
  <si>
    <t>Konstrukce zámečnické</t>
  </si>
  <si>
    <t>80</t>
  </si>
  <si>
    <t>767995115</t>
  </si>
  <si>
    <t>Montáž atypických zámečnických konstrukcí hm přes 50 do 100 kg</t>
  </si>
  <si>
    <t>kg</t>
  </si>
  <si>
    <t>-1777380076</t>
  </si>
  <si>
    <t>https://podminky.urs.cz/item/CS_URS_2024_01/767995115</t>
  </si>
  <si>
    <t>"nosná kce přepážky mezi výtahy - 2ks"</t>
  </si>
  <si>
    <t>"L100x100x10 - 2x 2 kusy" 39,198*2*2*15,04</t>
  </si>
  <si>
    <t>"PLO 80/8-1600 - 2x 6 kusů" 0,08*0,008*1,6*7865*6*2</t>
  </si>
  <si>
    <t>81</t>
  </si>
  <si>
    <t>13010270</t>
  </si>
  <si>
    <t>tyč ocelová plochá jakost S235JR (11 375) 80x8mm</t>
  </si>
  <si>
    <t>1485907521</t>
  </si>
  <si>
    <t>"PLO 80/8-1600 - 2x 6 kusů" 0,08*0,008*1,6*7,865*6*2*1,1</t>
  </si>
  <si>
    <t>82</t>
  </si>
  <si>
    <t>13010442</t>
  </si>
  <si>
    <t>úhelník ocelový rovnostranný jakost S235JR (11 375) 100x100x10mm</t>
  </si>
  <si>
    <t>-534443396</t>
  </si>
  <si>
    <t>"L100x100x10 - 2x 2 kusy" 39,198*2*2*0,01504*1,1</t>
  </si>
  <si>
    <t>83</t>
  </si>
  <si>
    <t>998767215</t>
  </si>
  <si>
    <t>Přesun hmot procentní pro zámečnické konstrukce s omezením mechanizace v objektech v přes 36 do 48 m</t>
  </si>
  <si>
    <t>231117980</t>
  </si>
  <si>
    <t>https://podminky.urs.cz/item/CS_URS_2024_01/998767215</t>
  </si>
  <si>
    <t>84</t>
  </si>
  <si>
    <t>998767292</t>
  </si>
  <si>
    <t>Příplatek k přesunu hmot procentnímu pro zámečnické konstrukce za zvětšený přesun do 100 m</t>
  </si>
  <si>
    <t>-1344696513</t>
  </si>
  <si>
    <t>https://podminky.urs.cz/item/CS_URS_2024_01/998767292</t>
  </si>
  <si>
    <t>776</t>
  </si>
  <si>
    <t>Podlahy povlakové</t>
  </si>
  <si>
    <t>85</t>
  </si>
  <si>
    <t>776111116</t>
  </si>
  <si>
    <t>Odstranění zbytků lepidla z podkladu povlakových podlah broušením</t>
  </si>
  <si>
    <t>-704558204</t>
  </si>
  <si>
    <t>https://podminky.urs.cz/item/CS_URS_2024_01/776111116</t>
  </si>
  <si>
    <t>86</t>
  </si>
  <si>
    <t>776111117</t>
  </si>
  <si>
    <t>Broušení stávajícího podkladu povlakových podlah diamantovým kotoučem</t>
  </si>
  <si>
    <t>1376806186</t>
  </si>
  <si>
    <t>https://podminky.urs.cz/item/CS_URS_2024_01/776111117</t>
  </si>
  <si>
    <t>"podlahová krytina vstupních dveří do výtahu v šířce ostění"</t>
  </si>
  <si>
    <t>1,39*0,4*7*3</t>
  </si>
  <si>
    <t>87</t>
  </si>
  <si>
    <t>776111311</t>
  </si>
  <si>
    <t>Vysátí podkladu povlakových podlah</t>
  </si>
  <si>
    <t>182275504</t>
  </si>
  <si>
    <t>https://podminky.urs.cz/item/CS_URS_2024_01/776111311</t>
  </si>
  <si>
    <t>88</t>
  </si>
  <si>
    <t>776121321</t>
  </si>
  <si>
    <t>Neředěná penetrace savého podkladu povlakových podlah</t>
  </si>
  <si>
    <t>-129786171</t>
  </si>
  <si>
    <t>https://podminky.urs.cz/item/CS_URS_2024_01/776121321</t>
  </si>
  <si>
    <t>89</t>
  </si>
  <si>
    <t>776141121</t>
  </si>
  <si>
    <t>Stěrka podlahová nivelační pro vyrovnání podkladu povlakových podlah pevnosti 30 MPa tl do 3 mm</t>
  </si>
  <si>
    <t>-729862651</t>
  </si>
  <si>
    <t>https://podminky.urs.cz/item/CS_URS_2024_01/776141121</t>
  </si>
  <si>
    <t>90</t>
  </si>
  <si>
    <t>776201811</t>
  </si>
  <si>
    <t>Demontáž lepených povlakových podlah bez podložky ručně</t>
  </si>
  <si>
    <t>1613378876</t>
  </si>
  <si>
    <t>https://podminky.urs.cz/item/CS_URS_2024_01/776201811</t>
  </si>
  <si>
    <t>91</t>
  </si>
  <si>
    <t>776221111</t>
  </si>
  <si>
    <t>Lepení pásů z PVC standardním lepidlem</t>
  </si>
  <si>
    <t>-298402144</t>
  </si>
  <si>
    <t>https://podminky.urs.cz/item/CS_URS_2024_01/776221111</t>
  </si>
  <si>
    <t>92</t>
  </si>
  <si>
    <t>28412245</t>
  </si>
  <si>
    <t>krytina podlahová heterogenní š 1,5m tl 2mm</t>
  </si>
  <si>
    <t>-260038961</t>
  </si>
  <si>
    <t>11,676*1,15</t>
  </si>
  <si>
    <t>93</t>
  </si>
  <si>
    <t>776411111</t>
  </si>
  <si>
    <t>Montáž obvodových soklíků výšky do 80 mm</t>
  </si>
  <si>
    <t>-1909211343</t>
  </si>
  <si>
    <t>https://podminky.urs.cz/item/CS_URS_2024_01/776411111</t>
  </si>
  <si>
    <t>0,4*2*7*3</t>
  </si>
  <si>
    <t>94</t>
  </si>
  <si>
    <t>1288558660</t>
  </si>
  <si>
    <t>16,8*0,08*1,15</t>
  </si>
  <si>
    <t>95</t>
  </si>
  <si>
    <t>998776215</t>
  </si>
  <si>
    <t>Přesun hmot procentní pro podlahy povlakové s omezením mechanizace v objektech v přes 36 do 48 m</t>
  </si>
  <si>
    <t>-585548065</t>
  </si>
  <si>
    <t>https://podminky.urs.cz/item/CS_URS_2024_01/998776215</t>
  </si>
  <si>
    <t>96</t>
  </si>
  <si>
    <t>998776292</t>
  </si>
  <si>
    <t>Příplatek k přesunu hmot procentnímu pro podlahy povlakové za zvětšený přesun do 100 m</t>
  </si>
  <si>
    <t>1613153118</t>
  </si>
  <si>
    <t>https://podminky.urs.cz/item/CS_URS_2024_01/998776292</t>
  </si>
  <si>
    <t>777</t>
  </si>
  <si>
    <t>Podlahy lité</t>
  </si>
  <si>
    <t>97</t>
  </si>
  <si>
    <t>777131109</t>
  </si>
  <si>
    <t>Penetrační epoxidový nátěr podlahy na podklad znečištěný olejem</t>
  </si>
  <si>
    <t>1574298151</t>
  </si>
  <si>
    <t>https://podminky.urs.cz/item/CS_URS_2024_01/777131109</t>
  </si>
  <si>
    <t>98</t>
  </si>
  <si>
    <t>777511145</t>
  </si>
  <si>
    <t>Krycí epoxidová stěrka tloušťky do 3 mm chemicky odolné lité podlahy</t>
  </si>
  <si>
    <t>-270703288</t>
  </si>
  <si>
    <t>https://podminky.urs.cz/item/CS_URS_2024_01/777511145</t>
  </si>
  <si>
    <t>"soklík"</t>
  </si>
  <si>
    <t>(6,0*2+1,8*2)*0,15</t>
  </si>
  <si>
    <t>99</t>
  </si>
  <si>
    <t>777511181</t>
  </si>
  <si>
    <t>Příplatek k cenám krycí stěrky za zvýšenou pracnost provádění podlahových soklíků</t>
  </si>
  <si>
    <t>967525202</t>
  </si>
  <si>
    <t>https://podminky.urs.cz/item/CS_URS_2024_01/777511181</t>
  </si>
  <si>
    <t>100</t>
  </si>
  <si>
    <t>998777115</t>
  </si>
  <si>
    <t>Přesun hmot tonážní pro podlahy lité s omezením mechanizace v objektech v přes 36 do 48 m</t>
  </si>
  <si>
    <t>-981595966</t>
  </si>
  <si>
    <t>https://podminky.urs.cz/item/CS_URS_2024_01/998777115</t>
  </si>
  <si>
    <t>101</t>
  </si>
  <si>
    <t>998777192</t>
  </si>
  <si>
    <t>Příplatek k přesunu hmot tonážnímu pro podlahy lité za zvětšený přesun do 100 m</t>
  </si>
  <si>
    <t>-860278548</t>
  </si>
  <si>
    <t>https://podminky.urs.cz/item/CS_URS_2024_01/998777192</t>
  </si>
  <si>
    <t>783</t>
  </si>
  <si>
    <t>Dokončovací práce - nátěry</t>
  </si>
  <si>
    <t>102</t>
  </si>
  <si>
    <t>783301311</t>
  </si>
  <si>
    <t>Odmaštění zámečnických konstrukcí vodou ředitelným odmašťovačem</t>
  </si>
  <si>
    <t>1891851714</t>
  </si>
  <si>
    <t>https://podminky.urs.cz/item/CS_URS_2024_01/783301311</t>
  </si>
  <si>
    <t>"L100x100x10 - 2x 2 kusy" 39,198*2*2*(0,1*4)</t>
  </si>
  <si>
    <t>"PLO 80/8-1600 - 2x 6 kusů" (0,08*1,6*2+(1,6*0,008*2))*6*2</t>
  </si>
  <si>
    <t>103</t>
  </si>
  <si>
    <t>783314201</t>
  </si>
  <si>
    <t>Základní antikorozní jednonásobný syntetický standardní nátěr zámečnických konstrukcí</t>
  </si>
  <si>
    <t>-701480528</t>
  </si>
  <si>
    <t>https://podminky.urs.cz/item/CS_URS_2024_01/783314201</t>
  </si>
  <si>
    <t>104</t>
  </si>
  <si>
    <t>783315101</t>
  </si>
  <si>
    <t>Mezinátěr jednonásobný syntetický standardní zámečnických konstrukcí</t>
  </si>
  <si>
    <t>1627301574</t>
  </si>
  <si>
    <t>https://podminky.urs.cz/item/CS_URS_2024_01/783315101</t>
  </si>
  <si>
    <t>105</t>
  </si>
  <si>
    <t>783317101</t>
  </si>
  <si>
    <t>Krycí jednonásobný syntetický standardní nátěr zámečnických konstrukcí</t>
  </si>
  <si>
    <t>-2060868249</t>
  </si>
  <si>
    <t>https://podminky.urs.cz/item/CS_URS_2024_01/783317101</t>
  </si>
  <si>
    <t>"2 vrstvy"</t>
  </si>
  <si>
    <t>66,096*2</t>
  </si>
  <si>
    <t>784</t>
  </si>
  <si>
    <t>Dokončovací práce - malby a tapety</t>
  </si>
  <si>
    <t>106</t>
  </si>
  <si>
    <t>784121005</t>
  </si>
  <si>
    <t>Oškrabání malby v místnostech v přes 5,00 m</t>
  </si>
  <si>
    <t>-726110105</t>
  </si>
  <si>
    <t>https://podminky.urs.cz/item/CS_URS_2024_01/784121005</t>
  </si>
  <si>
    <t>107</t>
  </si>
  <si>
    <t>784171101</t>
  </si>
  <si>
    <t>Zakrytí vnitřních podlah včetně pozdějšího odkrytí</t>
  </si>
  <si>
    <t>-2066165811</t>
  </si>
  <si>
    <t>https://podminky.urs.cz/item/CS_URS_2024_01/784171101</t>
  </si>
  <si>
    <t>"před výtahovými dveřmi"</t>
  </si>
  <si>
    <t>108</t>
  </si>
  <si>
    <t>28323153</t>
  </si>
  <si>
    <t>fólie pro malířské potřeby samolepicí 0,5mx100m</t>
  </si>
  <si>
    <t>-135292897</t>
  </si>
  <si>
    <t>84,0*1,05</t>
  </si>
  <si>
    <t>109</t>
  </si>
  <si>
    <t>784181125</t>
  </si>
  <si>
    <t>Hloubková jednonásobná bezbarvá penetrace podkladu v místnostech v přes 5,00 m</t>
  </si>
  <si>
    <t>-998489151</t>
  </si>
  <si>
    <t>https://podminky.urs.cz/item/CS_URS_2024_01/784181125</t>
  </si>
  <si>
    <t>110</t>
  </si>
  <si>
    <t>784211105</t>
  </si>
  <si>
    <t>Dvojnásobné bílé malby ze směsí za mokra výborně oděruvzdorných v místnostech v přes 5,00 m</t>
  </si>
  <si>
    <t>77065094</t>
  </si>
  <si>
    <t>https://podminky.urs.cz/item/CS_URS_2024_01/784211105</t>
  </si>
  <si>
    <t>Práce a dodávky M</t>
  </si>
  <si>
    <t>21-M</t>
  </si>
  <si>
    <t>Elektromontáže</t>
  </si>
  <si>
    <t>111</t>
  </si>
  <si>
    <t>210290881</t>
  </si>
  <si>
    <t>Doplnění orientačních štítků na desku nebo rozvodnici</t>
  </si>
  <si>
    <t>-1260159268</t>
  </si>
  <si>
    <t>https://podminky.urs.cz/item/CS_URS_2023_02/210290881</t>
  </si>
  <si>
    <t>112</t>
  </si>
  <si>
    <t>35442114</t>
  </si>
  <si>
    <t>štítek plastový - bez označení</t>
  </si>
  <si>
    <t>256</t>
  </si>
  <si>
    <t>1925172602</t>
  </si>
  <si>
    <t>33-M</t>
  </si>
  <si>
    <t>Montáže dopr.zaříz.,sklad. zař. a váh</t>
  </si>
  <si>
    <t>113</t>
  </si>
  <si>
    <t>33-001</t>
  </si>
  <si>
    <t>D+MTŽ výtahu č.11 do sudých pater</t>
  </si>
  <si>
    <t>-1984229417</t>
  </si>
  <si>
    <t>114</t>
  </si>
  <si>
    <t>33-002</t>
  </si>
  <si>
    <t>D+MTŽ výtahu č.12 do lichých pater</t>
  </si>
  <si>
    <t>44712901</t>
  </si>
  <si>
    <t>115</t>
  </si>
  <si>
    <t>33-003</t>
  </si>
  <si>
    <t>D+MTŽ výtahu č.13 do všech pater</t>
  </si>
  <si>
    <t>265318670</t>
  </si>
  <si>
    <t>2401003 -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</si>
  <si>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</si>
  <si>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</si>
  <si>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</si>
  <si>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</si>
  <si>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</si>
  <si>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</si>
  <si>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</si>
  <si>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</si>
  <si>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</si>
  <si>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 xml:space="preserve">Projektová dokumentace skutečného provedení stavby </t>
  </si>
  <si>
    <t>1024</t>
  </si>
  <si>
    <t>-282546039</t>
  </si>
  <si>
    <t>VRN3</t>
  </si>
  <si>
    <t>Zařízení staveniště</t>
  </si>
  <si>
    <t>030001000</t>
  </si>
  <si>
    <t>1244524606</t>
  </si>
  <si>
    <t>033002000</t>
  </si>
  <si>
    <t>Připojení staveniště na inženýrské sítě a spotřeba energií</t>
  </si>
  <si>
    <t>-529336986</t>
  </si>
  <si>
    <t>034103000</t>
  </si>
  <si>
    <t>Oplocení staveniště</t>
  </si>
  <si>
    <t>-899955185</t>
  </si>
  <si>
    <t>034153000</t>
  </si>
  <si>
    <t>BOZP na staveništi</t>
  </si>
  <si>
    <t>-1681364597</t>
  </si>
  <si>
    <t>034303000</t>
  </si>
  <si>
    <t>Dopravní značení na staveništi</t>
  </si>
  <si>
    <t>-1888838476</t>
  </si>
  <si>
    <t>034503000</t>
  </si>
  <si>
    <t>Informační tabule na staveništi</t>
  </si>
  <si>
    <t>555920285</t>
  </si>
  <si>
    <t>035103001</t>
  </si>
  <si>
    <t>Pronájem ploch - zábor veřejné plochy pro zařízení staveniště</t>
  </si>
  <si>
    <t>m2den</t>
  </si>
  <si>
    <t>-869931324</t>
  </si>
  <si>
    <t>https://podminky.urs.cz/item/CS_URS_2023_02/035103001</t>
  </si>
  <si>
    <t>50*(30*4)</t>
  </si>
  <si>
    <t>039203000</t>
  </si>
  <si>
    <t>Úprava terénu a ploch po zrušení zařízení staveniště</t>
  </si>
  <si>
    <t>1076699628</t>
  </si>
  <si>
    <t>VRN4</t>
  </si>
  <si>
    <t>Inženýrská činnost</t>
  </si>
  <si>
    <t>045002000</t>
  </si>
  <si>
    <t>Kompletační a koordinační činnost</t>
  </si>
  <si>
    <t>-393747044</t>
  </si>
  <si>
    <t>VRN7</t>
  </si>
  <si>
    <t>Provozní vlivy</t>
  </si>
  <si>
    <t>071103000</t>
  </si>
  <si>
    <t>Provoz investora</t>
  </si>
  <si>
    <t>619666467</t>
  </si>
  <si>
    <t>https://podminky.urs.cz/item/CS_URS_2023_02/071103000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</si>
</sst>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131121" TargetMode="External" /><Relationship Id="rId2" Type="http://schemas.openxmlformats.org/officeDocument/2006/relationships/hyperlink" Target="https://podminky.urs.cz/item/CS_URS_2024_01/611321131" TargetMode="External" /><Relationship Id="rId3" Type="http://schemas.openxmlformats.org/officeDocument/2006/relationships/hyperlink" Target="https://podminky.urs.cz/item/CS_URS_2024_01/611335422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21131" TargetMode="External" /><Relationship Id="rId6" Type="http://schemas.openxmlformats.org/officeDocument/2006/relationships/hyperlink" Target="https://podminky.urs.cz/item/CS_URS_2024_01/612325302" TargetMode="External" /><Relationship Id="rId7" Type="http://schemas.openxmlformats.org/officeDocument/2006/relationships/hyperlink" Target="https://podminky.urs.cz/item/CS_URS_2024_01/617335422" TargetMode="External" /><Relationship Id="rId8" Type="http://schemas.openxmlformats.org/officeDocument/2006/relationships/hyperlink" Target="https://podminky.urs.cz/item/CS_URS_2024_01/619991011" TargetMode="External" /><Relationship Id="rId9" Type="http://schemas.openxmlformats.org/officeDocument/2006/relationships/hyperlink" Target="https://podminky.urs.cz/item/CS_URS_2024_01/619995001" TargetMode="External" /><Relationship Id="rId10" Type="http://schemas.openxmlformats.org/officeDocument/2006/relationships/hyperlink" Target="https://podminky.urs.cz/item/CS_URS_2024_01/619996117" TargetMode="External" /><Relationship Id="rId11" Type="http://schemas.openxmlformats.org/officeDocument/2006/relationships/hyperlink" Target="https://podminky.urs.cz/item/CS_URS_2024_01/644941111" TargetMode="External" /><Relationship Id="rId12" Type="http://schemas.openxmlformats.org/officeDocument/2006/relationships/hyperlink" Target="https://podminky.urs.cz/item/CS_URS_2024_01/119003141" TargetMode="External" /><Relationship Id="rId13" Type="http://schemas.openxmlformats.org/officeDocument/2006/relationships/hyperlink" Target="https://podminky.urs.cz/item/CS_URS_2024_01/119003142" TargetMode="External" /><Relationship Id="rId14" Type="http://schemas.openxmlformats.org/officeDocument/2006/relationships/hyperlink" Target="https://podminky.urs.cz/item/CS_URS_2024_01/943221112" TargetMode="External" /><Relationship Id="rId15" Type="http://schemas.openxmlformats.org/officeDocument/2006/relationships/hyperlink" Target="https://podminky.urs.cz/item/CS_URS_2024_01/943221212" TargetMode="External" /><Relationship Id="rId16" Type="http://schemas.openxmlformats.org/officeDocument/2006/relationships/hyperlink" Target="https://podminky.urs.cz/item/CS_URS_2024_01/943221812" TargetMode="External" /><Relationship Id="rId17" Type="http://schemas.openxmlformats.org/officeDocument/2006/relationships/hyperlink" Target="https://podminky.urs.cz/item/CS_URS_2024_01/952901111" TargetMode="External" /><Relationship Id="rId18" Type="http://schemas.openxmlformats.org/officeDocument/2006/relationships/hyperlink" Target="https://podminky.urs.cz/item/CS_URS_2024_01/953961214" TargetMode="External" /><Relationship Id="rId19" Type="http://schemas.openxmlformats.org/officeDocument/2006/relationships/hyperlink" Target="https://podminky.urs.cz/item/CS_URS_2024_01/953965131" TargetMode="External" /><Relationship Id="rId20" Type="http://schemas.openxmlformats.org/officeDocument/2006/relationships/hyperlink" Target="https://podminky.urs.cz/item/CS_URS_2024_01/965046111" TargetMode="External" /><Relationship Id="rId21" Type="http://schemas.openxmlformats.org/officeDocument/2006/relationships/hyperlink" Target="https://podminky.urs.cz/item/CS_URS_2024_01/965046119" TargetMode="External" /><Relationship Id="rId22" Type="http://schemas.openxmlformats.org/officeDocument/2006/relationships/hyperlink" Target="https://podminky.urs.cz/item/CS_URS_2024_01/977151111" TargetMode="External" /><Relationship Id="rId23" Type="http://schemas.openxmlformats.org/officeDocument/2006/relationships/hyperlink" Target="https://podminky.urs.cz/item/CS_URS_2024_01/977151124" TargetMode="External" /><Relationship Id="rId24" Type="http://schemas.openxmlformats.org/officeDocument/2006/relationships/hyperlink" Target="https://podminky.urs.cz/item/CS_URS_2024_01/978013191" TargetMode="External" /><Relationship Id="rId25" Type="http://schemas.openxmlformats.org/officeDocument/2006/relationships/hyperlink" Target="https://podminky.urs.cz/item/CS_URS_2024_01/978021141" TargetMode="External" /><Relationship Id="rId26" Type="http://schemas.openxmlformats.org/officeDocument/2006/relationships/hyperlink" Target="https://podminky.urs.cz/item/CS_URS_2024_01/978021241" TargetMode="External" /><Relationship Id="rId27" Type="http://schemas.openxmlformats.org/officeDocument/2006/relationships/hyperlink" Target="https://podminky.urs.cz/item/CS_URS_2024_01/993121111" TargetMode="External" /><Relationship Id="rId28" Type="http://schemas.openxmlformats.org/officeDocument/2006/relationships/hyperlink" Target="https://podminky.urs.cz/item/CS_URS_2024_01/997013161" TargetMode="External" /><Relationship Id="rId29" Type="http://schemas.openxmlformats.org/officeDocument/2006/relationships/hyperlink" Target="https://podminky.urs.cz/item/CS_URS_2024_01/997013219" TargetMode="External" /><Relationship Id="rId30" Type="http://schemas.openxmlformats.org/officeDocument/2006/relationships/hyperlink" Target="https://podminky.urs.cz/item/CS_URS_2024_01/997013501" TargetMode="External" /><Relationship Id="rId31" Type="http://schemas.openxmlformats.org/officeDocument/2006/relationships/hyperlink" Target="https://podminky.urs.cz/item/CS_URS_2024_01/997013509" TargetMode="External" /><Relationship Id="rId32" Type="http://schemas.openxmlformats.org/officeDocument/2006/relationships/hyperlink" Target="https://podminky.urs.cz/item/CS_URS_2024_01/997013631" TargetMode="External" /><Relationship Id="rId33" Type="http://schemas.openxmlformats.org/officeDocument/2006/relationships/hyperlink" Target="https://podminky.urs.cz/item/CS_URS_2024_01/998012045" TargetMode="External" /><Relationship Id="rId34" Type="http://schemas.openxmlformats.org/officeDocument/2006/relationships/hyperlink" Target="https://podminky.urs.cz/item/CS_URS_2023_02/741110501" TargetMode="External" /><Relationship Id="rId35" Type="http://schemas.openxmlformats.org/officeDocument/2006/relationships/hyperlink" Target="https://podminky.urs.cz/item/CS_URS_2024_01/741112023" TargetMode="External" /><Relationship Id="rId36" Type="http://schemas.openxmlformats.org/officeDocument/2006/relationships/hyperlink" Target="https://podminky.urs.cz/item/CS_URS_2024_01/741112051" TargetMode="External" /><Relationship Id="rId37" Type="http://schemas.openxmlformats.org/officeDocument/2006/relationships/hyperlink" Target="https://podminky.urs.cz/item/CS_URS_2023_02/741120101" TargetMode="External" /><Relationship Id="rId38" Type="http://schemas.openxmlformats.org/officeDocument/2006/relationships/hyperlink" Target="https://podminky.urs.cz/item/CS_URS_2024_01/741122211" TargetMode="External" /><Relationship Id="rId39" Type="http://schemas.openxmlformats.org/officeDocument/2006/relationships/hyperlink" Target="https://podminky.urs.cz/item/CS_URS_2024_01/741122223" TargetMode="External" /><Relationship Id="rId40" Type="http://schemas.openxmlformats.org/officeDocument/2006/relationships/hyperlink" Target="https://podminky.urs.cz/item/CS_URS_2024_01/741122233" TargetMode="External" /><Relationship Id="rId41" Type="http://schemas.openxmlformats.org/officeDocument/2006/relationships/hyperlink" Target="https://podminky.urs.cz/item/CS_URS_2024_01/741210002" TargetMode="External" /><Relationship Id="rId42" Type="http://schemas.openxmlformats.org/officeDocument/2006/relationships/hyperlink" Target="https://podminky.urs.cz/item/CS_URS_2024_01/741231004" TargetMode="External" /><Relationship Id="rId43" Type="http://schemas.openxmlformats.org/officeDocument/2006/relationships/hyperlink" Target="https://podminky.urs.cz/item/CS_URS_2024_01/741310001" TargetMode="External" /><Relationship Id="rId44" Type="http://schemas.openxmlformats.org/officeDocument/2006/relationships/hyperlink" Target="https://podminky.urs.cz/item/CS_URS_2024_01/741313003" TargetMode="External" /><Relationship Id="rId45" Type="http://schemas.openxmlformats.org/officeDocument/2006/relationships/hyperlink" Target="https://podminky.urs.cz/item/CS_URS_2024_01/741371844" TargetMode="External" /><Relationship Id="rId46" Type="http://schemas.openxmlformats.org/officeDocument/2006/relationships/hyperlink" Target="https://podminky.urs.cz/item/CS_URS_2024_01/741372021" TargetMode="External" /><Relationship Id="rId47" Type="http://schemas.openxmlformats.org/officeDocument/2006/relationships/hyperlink" Target="https://podminky.urs.cz/item/CS_URS_2024_01/741810002" TargetMode="External" /><Relationship Id="rId48" Type="http://schemas.openxmlformats.org/officeDocument/2006/relationships/hyperlink" Target="https://podminky.urs.cz/item/CS_URS_2024_01/741920245" TargetMode="External" /><Relationship Id="rId49" Type="http://schemas.openxmlformats.org/officeDocument/2006/relationships/hyperlink" Target="https://podminky.urs.cz/item/CS_URS_2024_01/998741205" TargetMode="External" /><Relationship Id="rId50" Type="http://schemas.openxmlformats.org/officeDocument/2006/relationships/hyperlink" Target="https://podminky.urs.cz/item/CS_URS_2023_02/998741292" TargetMode="External" /><Relationship Id="rId51" Type="http://schemas.openxmlformats.org/officeDocument/2006/relationships/hyperlink" Target="https://podminky.urs.cz/item/CS_URS_2024_01/762430026" TargetMode="External" /><Relationship Id="rId52" Type="http://schemas.openxmlformats.org/officeDocument/2006/relationships/hyperlink" Target="https://podminky.urs.cz/item/CS_URS_2024_01/762495000" TargetMode="External" /><Relationship Id="rId53" Type="http://schemas.openxmlformats.org/officeDocument/2006/relationships/hyperlink" Target="https://podminky.urs.cz/item/CS_URS_2024_01/998762214" TargetMode="External" /><Relationship Id="rId54" Type="http://schemas.openxmlformats.org/officeDocument/2006/relationships/hyperlink" Target="https://podminky.urs.cz/item/CS_URS_2024_01/998762294" TargetMode="External" /><Relationship Id="rId55" Type="http://schemas.openxmlformats.org/officeDocument/2006/relationships/hyperlink" Target="https://podminky.urs.cz/item/CS_URS_2024_01/767995115" TargetMode="External" /><Relationship Id="rId56" Type="http://schemas.openxmlformats.org/officeDocument/2006/relationships/hyperlink" Target="https://podminky.urs.cz/item/CS_URS_2024_01/998767215" TargetMode="External" /><Relationship Id="rId57" Type="http://schemas.openxmlformats.org/officeDocument/2006/relationships/hyperlink" Target="https://podminky.urs.cz/item/CS_URS_2024_01/998767292" TargetMode="External" /><Relationship Id="rId58" Type="http://schemas.openxmlformats.org/officeDocument/2006/relationships/hyperlink" Target="https://podminky.urs.cz/item/CS_URS_2024_01/776111116" TargetMode="External" /><Relationship Id="rId59" Type="http://schemas.openxmlformats.org/officeDocument/2006/relationships/hyperlink" Target="https://podminky.urs.cz/item/CS_URS_2024_01/776111117" TargetMode="External" /><Relationship Id="rId60" Type="http://schemas.openxmlformats.org/officeDocument/2006/relationships/hyperlink" Target="https://podminky.urs.cz/item/CS_URS_2024_01/776111311" TargetMode="External" /><Relationship Id="rId61" Type="http://schemas.openxmlformats.org/officeDocument/2006/relationships/hyperlink" Target="https://podminky.urs.cz/item/CS_URS_2024_01/776121321" TargetMode="External" /><Relationship Id="rId62" Type="http://schemas.openxmlformats.org/officeDocument/2006/relationships/hyperlink" Target="https://podminky.urs.cz/item/CS_URS_2024_01/776141121" TargetMode="External" /><Relationship Id="rId63" Type="http://schemas.openxmlformats.org/officeDocument/2006/relationships/hyperlink" Target="https://podminky.urs.cz/item/CS_URS_2024_01/776201811" TargetMode="External" /><Relationship Id="rId64" Type="http://schemas.openxmlformats.org/officeDocument/2006/relationships/hyperlink" Target="https://podminky.urs.cz/item/CS_URS_2024_01/776221111" TargetMode="External" /><Relationship Id="rId65" Type="http://schemas.openxmlformats.org/officeDocument/2006/relationships/hyperlink" Target="https://podminky.urs.cz/item/CS_URS_2024_01/776411111" TargetMode="External" /><Relationship Id="rId66" Type="http://schemas.openxmlformats.org/officeDocument/2006/relationships/hyperlink" Target="https://podminky.urs.cz/item/CS_URS_2024_01/998776215" TargetMode="External" /><Relationship Id="rId67" Type="http://schemas.openxmlformats.org/officeDocument/2006/relationships/hyperlink" Target="https://podminky.urs.cz/item/CS_URS_2024_01/998776292" TargetMode="External" /><Relationship Id="rId68" Type="http://schemas.openxmlformats.org/officeDocument/2006/relationships/hyperlink" Target="https://podminky.urs.cz/item/CS_URS_2024_01/777131109" TargetMode="External" /><Relationship Id="rId69" Type="http://schemas.openxmlformats.org/officeDocument/2006/relationships/hyperlink" Target="https://podminky.urs.cz/item/CS_URS_2024_01/777511145" TargetMode="External" /><Relationship Id="rId70" Type="http://schemas.openxmlformats.org/officeDocument/2006/relationships/hyperlink" Target="https://podminky.urs.cz/item/CS_URS_2024_01/777511181" TargetMode="External" /><Relationship Id="rId71" Type="http://schemas.openxmlformats.org/officeDocument/2006/relationships/hyperlink" Target="https://podminky.urs.cz/item/CS_URS_2024_01/998777115" TargetMode="External" /><Relationship Id="rId72" Type="http://schemas.openxmlformats.org/officeDocument/2006/relationships/hyperlink" Target="https://podminky.urs.cz/item/CS_URS_2024_01/998777192" TargetMode="External" /><Relationship Id="rId73" Type="http://schemas.openxmlformats.org/officeDocument/2006/relationships/hyperlink" Target="https://podminky.urs.cz/item/CS_URS_2024_01/783301311" TargetMode="External" /><Relationship Id="rId74" Type="http://schemas.openxmlformats.org/officeDocument/2006/relationships/hyperlink" Target="https://podminky.urs.cz/item/CS_URS_2024_01/783314201" TargetMode="External" /><Relationship Id="rId75" Type="http://schemas.openxmlformats.org/officeDocument/2006/relationships/hyperlink" Target="https://podminky.urs.cz/item/CS_URS_2024_01/7833151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21005" TargetMode="External" /><Relationship Id="rId78" Type="http://schemas.openxmlformats.org/officeDocument/2006/relationships/hyperlink" Target="https://podminky.urs.cz/item/CS_URS_2024_01/784171101" TargetMode="External" /><Relationship Id="rId79" Type="http://schemas.openxmlformats.org/officeDocument/2006/relationships/hyperlink" Target="https://podminky.urs.cz/item/CS_URS_2024_01/784181125" TargetMode="External" /><Relationship Id="rId80" Type="http://schemas.openxmlformats.org/officeDocument/2006/relationships/hyperlink" Target="https://podminky.urs.cz/item/CS_URS_2024_01/784211105" TargetMode="External" /><Relationship Id="rId81" Type="http://schemas.openxmlformats.org/officeDocument/2006/relationships/hyperlink" Target="https://podminky.urs.cz/item/CS_URS_2023_02/210290881" TargetMode="External" /><Relationship Id="rId8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5103001" TargetMode="External" /><Relationship Id="rId2" Type="http://schemas.openxmlformats.org/officeDocument/2006/relationships/hyperlink" Target="https://podminky.urs.cz/item/CS_URS_2023_02/071103000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85">
      <selection activeCell="AR21" sqref="AR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92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R5" s="19"/>
      <c r="BE5" s="189" t="s">
        <v>15</v>
      </c>
      <c r="BS5" s="16" t="s">
        <v>6</v>
      </c>
    </row>
    <row r="6" spans="2:71" ht="36.95" customHeight="1">
      <c r="B6" s="19"/>
      <c r="D6" s="25" t="s">
        <v>16</v>
      </c>
      <c r="K6" s="19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R6" s="19"/>
      <c r="BE6" s="190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0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0"/>
      <c r="BS8" s="16" t="s">
        <v>6</v>
      </c>
    </row>
    <row r="9" spans="2:71" ht="14.45" customHeight="1">
      <c r="B9" s="19"/>
      <c r="AR9" s="19"/>
      <c r="BE9" s="190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190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1</v>
      </c>
      <c r="AR11" s="19"/>
      <c r="BE11" s="190"/>
      <c r="BS11" s="16" t="s">
        <v>6</v>
      </c>
    </row>
    <row r="12" spans="2:71" ht="6.95" customHeight="1">
      <c r="B12" s="19"/>
      <c r="AR12" s="19"/>
      <c r="BE12" s="190"/>
      <c r="BS12" s="16" t="s">
        <v>6</v>
      </c>
    </row>
    <row r="13" spans="2:71" ht="12" customHeight="1">
      <c r="B13" s="19"/>
      <c r="D13" s="26" t="s">
        <v>29</v>
      </c>
      <c r="AK13" s="26" t="s">
        <v>25</v>
      </c>
      <c r="AN13" s="28" t="s">
        <v>30</v>
      </c>
      <c r="AR13" s="19"/>
      <c r="BE13" s="190"/>
      <c r="BS13" s="16" t="s">
        <v>6</v>
      </c>
    </row>
    <row r="14" spans="2:71" ht="12.75">
      <c r="B14" s="19"/>
      <c r="E14" s="195" t="s">
        <v>30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26" t="s">
        <v>28</v>
      </c>
      <c r="AN14" s="28" t="s">
        <v>30</v>
      </c>
      <c r="AR14" s="19"/>
      <c r="BE14" s="190"/>
      <c r="BS14" s="16" t="s">
        <v>6</v>
      </c>
    </row>
    <row r="15" spans="2:71" ht="6.95" customHeight="1">
      <c r="B15" s="19"/>
      <c r="AR15" s="19"/>
      <c r="BE15" s="190"/>
      <c r="BS15" s="16" t="s">
        <v>4</v>
      </c>
    </row>
    <row r="16" spans="2:71" ht="12" customHeight="1">
      <c r="B16" s="19"/>
      <c r="D16" s="26" t="s">
        <v>31</v>
      </c>
      <c r="AK16" s="26" t="s">
        <v>25</v>
      </c>
      <c r="AN16" s="24" t="s">
        <v>32</v>
      </c>
      <c r="AR16" s="19"/>
      <c r="BE16" s="190"/>
      <c r="BS16" s="16" t="s">
        <v>4</v>
      </c>
    </row>
    <row r="17" spans="2:71" ht="18.4" customHeight="1">
      <c r="B17" s="19"/>
      <c r="E17" s="24" t="s">
        <v>33</v>
      </c>
      <c r="AK17" s="26" t="s">
        <v>28</v>
      </c>
      <c r="AN17" s="24" t="s">
        <v>34</v>
      </c>
      <c r="AR17" s="19"/>
      <c r="BE17" s="190"/>
      <c r="BS17" s="16" t="s">
        <v>35</v>
      </c>
    </row>
    <row r="18" spans="2:71" ht="6.95" customHeight="1">
      <c r="B18" s="19"/>
      <c r="AR18" s="19"/>
      <c r="BE18" s="190"/>
      <c r="BS18" s="16" t="s">
        <v>6</v>
      </c>
    </row>
    <row r="19" spans="2:71" ht="12" customHeight="1">
      <c r="B19" s="19"/>
      <c r="D19" s="26" t="s">
        <v>36</v>
      </c>
      <c r="AK19" s="26" t="s">
        <v>25</v>
      </c>
      <c r="AN19" s="24" t="s">
        <v>1</v>
      </c>
      <c r="AR19" s="19"/>
      <c r="BE19" s="190"/>
      <c r="BS19" s="16" t="s">
        <v>6</v>
      </c>
    </row>
    <row r="20" spans="2:71" ht="18.4" customHeight="1">
      <c r="B20" s="19"/>
      <c r="E20" s="24" t="s">
        <v>37</v>
      </c>
      <c r="AK20" s="26" t="s">
        <v>28</v>
      </c>
      <c r="AN20" s="24" t="s">
        <v>1</v>
      </c>
      <c r="AR20" s="19"/>
      <c r="BE20" s="190"/>
      <c r="BS20" s="16" t="s">
        <v>35</v>
      </c>
    </row>
    <row r="21" spans="2:57" ht="6.95" customHeight="1">
      <c r="B21" s="19"/>
      <c r="AR21" s="19"/>
      <c r="BE21" s="190"/>
    </row>
    <row r="22" spans="2:57" ht="12" customHeight="1">
      <c r="B22" s="19"/>
      <c r="D22" s="26" t="s">
        <v>38</v>
      </c>
      <c r="AR22" s="19"/>
      <c r="BE22" s="190"/>
    </row>
    <row r="23" spans="2:57" ht="16.5" customHeight="1">
      <c r="B23" s="19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9"/>
      <c r="BE23" s="190"/>
    </row>
    <row r="24" spans="2:57" ht="6.95" customHeight="1">
      <c r="B24" s="19"/>
      <c r="AR24" s="19"/>
      <c r="BE24" s="190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0"/>
    </row>
    <row r="26" spans="2:57" s="1" customFormat="1" ht="25.9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8">
        <f>ROUND(AG94,2)</f>
        <v>0</v>
      </c>
      <c r="AL26" s="199"/>
      <c r="AM26" s="199"/>
      <c r="AN26" s="199"/>
      <c r="AO26" s="199"/>
      <c r="AR26" s="31"/>
      <c r="BE26" s="190"/>
    </row>
    <row r="27" spans="2:57" s="1" customFormat="1" ht="6.95" customHeight="1">
      <c r="B27" s="31"/>
      <c r="AR27" s="31"/>
      <c r="BE27" s="190"/>
    </row>
    <row r="28" spans="2:57" s="1" customFormat="1" ht="12.75">
      <c r="B28" s="31"/>
      <c r="L28" s="200" t="s">
        <v>40</v>
      </c>
      <c r="M28" s="200"/>
      <c r="N28" s="200"/>
      <c r="O28" s="200"/>
      <c r="P28" s="200"/>
      <c r="W28" s="200" t="s">
        <v>41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42</v>
      </c>
      <c r="AL28" s="200"/>
      <c r="AM28" s="200"/>
      <c r="AN28" s="200"/>
      <c r="AO28" s="200"/>
      <c r="AR28" s="31"/>
      <c r="BE28" s="190"/>
    </row>
    <row r="29" spans="2:57" s="2" customFormat="1" ht="14.45" customHeight="1">
      <c r="B29" s="35"/>
      <c r="D29" s="26" t="s">
        <v>43</v>
      </c>
      <c r="F29" s="26" t="s">
        <v>44</v>
      </c>
      <c r="L29" s="203">
        <v>0.21</v>
      </c>
      <c r="M29" s="202"/>
      <c r="N29" s="202"/>
      <c r="O29" s="202"/>
      <c r="P29" s="202"/>
      <c r="W29" s="201">
        <f>ROUND(AZ94,2)</f>
        <v>0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ROUND(AV94,2)</f>
        <v>0</v>
      </c>
      <c r="AL29" s="202"/>
      <c r="AM29" s="202"/>
      <c r="AN29" s="202"/>
      <c r="AO29" s="202"/>
      <c r="AR29" s="35"/>
      <c r="BE29" s="191"/>
    </row>
    <row r="30" spans="2:57" s="2" customFormat="1" ht="14.45" customHeight="1">
      <c r="B30" s="35"/>
      <c r="F30" s="26" t="s">
        <v>45</v>
      </c>
      <c r="L30" s="203">
        <v>0.12</v>
      </c>
      <c r="M30" s="202"/>
      <c r="N30" s="202"/>
      <c r="O30" s="202"/>
      <c r="P30" s="202"/>
      <c r="W30" s="201">
        <f>ROUND(BA94,2)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ROUND(AW94,2)</f>
        <v>0</v>
      </c>
      <c r="AL30" s="202"/>
      <c r="AM30" s="202"/>
      <c r="AN30" s="202"/>
      <c r="AO30" s="202"/>
      <c r="AR30" s="35"/>
      <c r="BE30" s="191"/>
    </row>
    <row r="31" spans="2:57" s="2" customFormat="1" ht="14.45" customHeight="1" hidden="1">
      <c r="B31" s="35"/>
      <c r="F31" s="26" t="s">
        <v>46</v>
      </c>
      <c r="L31" s="203">
        <v>0.21</v>
      </c>
      <c r="M31" s="202"/>
      <c r="N31" s="202"/>
      <c r="O31" s="202"/>
      <c r="P31" s="202"/>
      <c r="W31" s="201">
        <f>ROUND(BB94,2)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5"/>
      <c r="BE31" s="191"/>
    </row>
    <row r="32" spans="2:57" s="2" customFormat="1" ht="14.45" customHeight="1" hidden="1">
      <c r="B32" s="35"/>
      <c r="F32" s="26" t="s">
        <v>47</v>
      </c>
      <c r="L32" s="203">
        <v>0.12</v>
      </c>
      <c r="M32" s="202"/>
      <c r="N32" s="202"/>
      <c r="O32" s="202"/>
      <c r="P32" s="202"/>
      <c r="W32" s="201">
        <f>ROUND(BC94,2)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5"/>
      <c r="BE32" s="191"/>
    </row>
    <row r="33" spans="2:57" s="2" customFormat="1" ht="14.45" customHeight="1" hidden="1">
      <c r="B33" s="35"/>
      <c r="F33" s="26" t="s">
        <v>48</v>
      </c>
      <c r="L33" s="203">
        <v>0</v>
      </c>
      <c r="M33" s="202"/>
      <c r="N33" s="202"/>
      <c r="O33" s="202"/>
      <c r="P33" s="202"/>
      <c r="W33" s="201">
        <f>ROUND(BD94,2)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5"/>
      <c r="BE33" s="191"/>
    </row>
    <row r="34" spans="2:57" s="1" customFormat="1" ht="6.95" customHeight="1">
      <c r="B34" s="31"/>
      <c r="AR34" s="31"/>
      <c r="BE34" s="190"/>
    </row>
    <row r="35" spans="2:44" s="1" customFormat="1" ht="25.9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04" t="s">
        <v>51</v>
      </c>
      <c r="Y35" s="205"/>
      <c r="Z35" s="205"/>
      <c r="AA35" s="205"/>
      <c r="AB35" s="205"/>
      <c r="AC35" s="38"/>
      <c r="AD35" s="38"/>
      <c r="AE35" s="38"/>
      <c r="AF35" s="38"/>
      <c r="AG35" s="38"/>
      <c r="AH35" s="38"/>
      <c r="AI35" s="38"/>
      <c r="AJ35" s="38"/>
      <c r="AK35" s="206">
        <f>SUM(AK26:AK33)</f>
        <v>0</v>
      </c>
      <c r="AL35" s="205"/>
      <c r="AM35" s="205"/>
      <c r="AN35" s="205"/>
      <c r="AO35" s="20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54</v>
      </c>
      <c r="AI60" s="33"/>
      <c r="AJ60" s="33"/>
      <c r="AK60" s="33"/>
      <c r="AL60" s="33"/>
      <c r="AM60" s="42" t="s">
        <v>55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54</v>
      </c>
      <c r="AI75" s="33"/>
      <c r="AJ75" s="33"/>
      <c r="AK75" s="33"/>
      <c r="AL75" s="33"/>
      <c r="AM75" s="42" t="s">
        <v>55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58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2401000A</v>
      </c>
      <c r="AR84" s="47"/>
    </row>
    <row r="85" spans="2:44" s="4" customFormat="1" ht="36.95" customHeight="1">
      <c r="B85" s="48"/>
      <c r="C85" s="49" t="s">
        <v>16</v>
      </c>
      <c r="L85" s="208" t="str">
        <f>K6</f>
        <v>Modernizace vnitřních prostor kolejí Bedřicha Václavka - Výtahy, stavební část - Věž C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Olomouc</v>
      </c>
      <c r="AI87" s="26" t="s">
        <v>22</v>
      </c>
      <c r="AM87" s="210" t="str">
        <f>IF(AN8="","",AN8)</f>
        <v>25. 3. 2024</v>
      </c>
      <c r="AN87" s="210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Univerzita Palckého v Olomouci, správa kolejí a me</v>
      </c>
      <c r="AI89" s="26" t="s">
        <v>31</v>
      </c>
      <c r="AM89" s="211" t="str">
        <f>IF(E17="","",E17)</f>
        <v>SPZ Design, s.r.o.</v>
      </c>
      <c r="AN89" s="212"/>
      <c r="AO89" s="212"/>
      <c r="AP89" s="212"/>
      <c r="AR89" s="31"/>
      <c r="AS89" s="213" t="s">
        <v>59</v>
      </c>
      <c r="AT89" s="21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29</v>
      </c>
      <c r="L90" s="3" t="str">
        <f>IF(E14="Vyplň údaj","",E14)</f>
        <v/>
      </c>
      <c r="AI90" s="26" t="s">
        <v>36</v>
      </c>
      <c r="AM90" s="211" t="str">
        <f>IF(E20="","",E20)</f>
        <v xml:space="preserve"> </v>
      </c>
      <c r="AN90" s="212"/>
      <c r="AO90" s="212"/>
      <c r="AP90" s="212"/>
      <c r="AR90" s="31"/>
      <c r="AS90" s="215"/>
      <c r="AT90" s="216"/>
      <c r="BD90" s="55"/>
    </row>
    <row r="91" spans="2:56" s="1" customFormat="1" ht="10.9" customHeight="1">
      <c r="B91" s="31"/>
      <c r="AR91" s="31"/>
      <c r="AS91" s="215"/>
      <c r="AT91" s="216"/>
      <c r="BD91" s="55"/>
    </row>
    <row r="92" spans="2:56" s="1" customFormat="1" ht="29.25" customHeight="1">
      <c r="B92" s="31"/>
      <c r="C92" s="217" t="s">
        <v>60</v>
      </c>
      <c r="D92" s="218"/>
      <c r="E92" s="218"/>
      <c r="F92" s="218"/>
      <c r="G92" s="218"/>
      <c r="H92" s="56"/>
      <c r="I92" s="219" t="s">
        <v>61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62</v>
      </c>
      <c r="AH92" s="218"/>
      <c r="AI92" s="218"/>
      <c r="AJ92" s="218"/>
      <c r="AK92" s="218"/>
      <c r="AL92" s="218"/>
      <c r="AM92" s="218"/>
      <c r="AN92" s="219" t="s">
        <v>63</v>
      </c>
      <c r="AO92" s="218"/>
      <c r="AP92" s="221"/>
      <c r="AQ92" s="57" t="s">
        <v>64</v>
      </c>
      <c r="AR92" s="31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5">
        <f>ROUND(SUM(AG95:AG96),2)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5</v>
      </c>
      <c r="BX94" s="71" t="s">
        <v>82</v>
      </c>
      <c r="CL94" s="71" t="s">
        <v>1</v>
      </c>
    </row>
    <row r="95" spans="1:91" s="6" customFormat="1" ht="24.75" customHeight="1">
      <c r="A95" s="73" t="s">
        <v>83</v>
      </c>
      <c r="B95" s="74"/>
      <c r="C95" s="75"/>
      <c r="D95" s="224" t="s">
        <v>84</v>
      </c>
      <c r="E95" s="224"/>
      <c r="F95" s="224"/>
      <c r="G95" s="224"/>
      <c r="H95" s="224"/>
      <c r="I95" s="76"/>
      <c r="J95" s="224" t="s">
        <v>85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'2401002 - SO 02 - Věž C -...'!J30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77" t="s">
        <v>86</v>
      </c>
      <c r="AR95" s="74"/>
      <c r="AS95" s="78">
        <v>0</v>
      </c>
      <c r="AT95" s="79">
        <f>ROUND(SUM(AV95:AW95),2)</f>
        <v>0</v>
      </c>
      <c r="AU95" s="80">
        <f>'2401002 - SO 02 - Věž C -...'!P132</f>
        <v>0</v>
      </c>
      <c r="AV95" s="79">
        <f>'2401002 - SO 02 - Věž C -...'!J33</f>
        <v>0</v>
      </c>
      <c r="AW95" s="79">
        <f>'2401002 - SO 02 - Věž C -...'!J34</f>
        <v>0</v>
      </c>
      <c r="AX95" s="79">
        <f>'2401002 - SO 02 - Věž C -...'!J35</f>
        <v>0</v>
      </c>
      <c r="AY95" s="79">
        <f>'2401002 - SO 02 - Věž C -...'!J36</f>
        <v>0</v>
      </c>
      <c r="AZ95" s="79">
        <f>'2401002 - SO 02 - Věž C -...'!F33</f>
        <v>0</v>
      </c>
      <c r="BA95" s="79">
        <f>'2401002 - SO 02 - Věž C -...'!F34</f>
        <v>0</v>
      </c>
      <c r="BB95" s="79">
        <f>'2401002 - SO 02 - Věž C -...'!F35</f>
        <v>0</v>
      </c>
      <c r="BC95" s="79">
        <f>'2401002 - SO 02 - Věž C -...'!F36</f>
        <v>0</v>
      </c>
      <c r="BD95" s="81">
        <f>'2401002 - SO 02 - Věž C -...'!F37</f>
        <v>0</v>
      </c>
      <c r="BT95" s="82" t="s">
        <v>87</v>
      </c>
      <c r="BV95" s="82" t="s">
        <v>81</v>
      </c>
      <c r="BW95" s="82" t="s">
        <v>88</v>
      </c>
      <c r="BX95" s="82" t="s">
        <v>5</v>
      </c>
      <c r="CL95" s="82" t="s">
        <v>1</v>
      </c>
      <c r="CM95" s="82" t="s">
        <v>89</v>
      </c>
    </row>
    <row r="96" spans="1:91" s="6" customFormat="1" ht="16.5" customHeight="1">
      <c r="A96" s="73" t="s">
        <v>83</v>
      </c>
      <c r="B96" s="74"/>
      <c r="C96" s="75"/>
      <c r="D96" s="224" t="s">
        <v>90</v>
      </c>
      <c r="E96" s="224"/>
      <c r="F96" s="224"/>
      <c r="G96" s="224"/>
      <c r="H96" s="224"/>
      <c r="I96" s="76"/>
      <c r="J96" s="224" t="s">
        <v>91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2">
        <f>'2401003 - VRN'!J30</f>
        <v>0</v>
      </c>
      <c r="AH96" s="223"/>
      <c r="AI96" s="223"/>
      <c r="AJ96" s="223"/>
      <c r="AK96" s="223"/>
      <c r="AL96" s="223"/>
      <c r="AM96" s="223"/>
      <c r="AN96" s="222">
        <f>SUM(AG96,AT96)</f>
        <v>0</v>
      </c>
      <c r="AO96" s="223"/>
      <c r="AP96" s="223"/>
      <c r="AQ96" s="77" t="s">
        <v>86</v>
      </c>
      <c r="AR96" s="74"/>
      <c r="AS96" s="83">
        <v>0</v>
      </c>
      <c r="AT96" s="84">
        <f>ROUND(SUM(AV96:AW96),2)</f>
        <v>0</v>
      </c>
      <c r="AU96" s="85">
        <f>'2401003 - VRN'!P121</f>
        <v>0</v>
      </c>
      <c r="AV96" s="84">
        <f>'2401003 - VRN'!J33</f>
        <v>0</v>
      </c>
      <c r="AW96" s="84">
        <f>'2401003 - VRN'!J34</f>
        <v>0</v>
      </c>
      <c r="AX96" s="84">
        <f>'2401003 - VRN'!J35</f>
        <v>0</v>
      </c>
      <c r="AY96" s="84">
        <f>'2401003 - VRN'!J36</f>
        <v>0</v>
      </c>
      <c r="AZ96" s="84">
        <f>'2401003 - VRN'!F33</f>
        <v>0</v>
      </c>
      <c r="BA96" s="84">
        <f>'2401003 - VRN'!F34</f>
        <v>0</v>
      </c>
      <c r="BB96" s="84">
        <f>'2401003 - VRN'!F35</f>
        <v>0</v>
      </c>
      <c r="BC96" s="84">
        <f>'2401003 - VRN'!F36</f>
        <v>0</v>
      </c>
      <c r="BD96" s="86">
        <f>'2401003 - VRN'!F37</f>
        <v>0</v>
      </c>
      <c r="BT96" s="82" t="s">
        <v>87</v>
      </c>
      <c r="BV96" s="82" t="s">
        <v>81</v>
      </c>
      <c r="BW96" s="82" t="s">
        <v>92</v>
      </c>
      <c r="BX96" s="82" t="s">
        <v>5</v>
      </c>
      <c r="CL96" s="82" t="s">
        <v>1</v>
      </c>
      <c r="CM96" s="82" t="s">
        <v>89</v>
      </c>
    </row>
    <row r="97" spans="2:44" s="1" customFormat="1" ht="30" customHeight="1">
      <c r="B97" s="31"/>
      <c r="AR97" s="31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1aCVACh/IG9zokbJ6/xwjIWXP76r6Y2ZTow9mDkv2FbJyAdqO75nzPZQoXLQPIrly7hg67lBdnpR7pvYMyBkEA==" saltValue="dSUGtB1JCbviKROfQe97hWeCzmE5nUF2ZbjyMTX5SAZ8SxzoOt0jVemS8xmQWHzkPfOvOAsrn7i7pOZYhX777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401002 - SO 02 - Věž C -...'!C2" display="/"/>
    <hyperlink ref="A96" location="'24010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93"/>
  <sheetViews>
    <sheetView showGridLines="0" tabSelected="1" workbookViewId="0" topLeftCell="A14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93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Modernizace vnitřních prostor kolejí Bedřicha Václavka - Výtahy, stavební část - Věž C</v>
      </c>
      <c r="F7" s="228"/>
      <c r="G7" s="228"/>
      <c r="H7" s="228"/>
      <c r="L7" s="19"/>
    </row>
    <row r="8" spans="2:12" s="1" customFormat="1" ht="12" customHeight="1">
      <c r="B8" s="31"/>
      <c r="D8" s="26" t="s">
        <v>94</v>
      </c>
      <c r="L8" s="31"/>
    </row>
    <row r="9" spans="2:12" s="1" customFormat="1" ht="30" customHeight="1">
      <c r="B9" s="31"/>
      <c r="E9" s="208" t="s">
        <v>95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25. 3. 2024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192"/>
      <c r="G18" s="192"/>
      <c r="H18" s="192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25</v>
      </c>
      <c r="J20" s="24" t="s">
        <v>32</v>
      </c>
      <c r="L20" s="31"/>
    </row>
    <row r="21" spans="2:12" s="1" customFormat="1" ht="18" customHeight="1">
      <c r="B21" s="31"/>
      <c r="E21" s="24" t="s">
        <v>33</v>
      </c>
      <c r="I21" s="26" t="s">
        <v>28</v>
      </c>
      <c r="J21" s="24" t="s">
        <v>34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36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197" t="s">
        <v>1</v>
      </c>
      <c r="F27" s="197"/>
      <c r="G27" s="197"/>
      <c r="H27" s="19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ROUND(J132,2)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ROUND((SUM(BE132:BE592)),2)</f>
        <v>0</v>
      </c>
      <c r="I33" s="91">
        <v>0.21</v>
      </c>
      <c r="J33" s="90">
        <f>ROUND(((SUM(BE132:BE592))*I33),2)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ROUND((SUM(BF132:BF592)),2)</f>
        <v>0</v>
      </c>
      <c r="I34" s="91">
        <v>0.12</v>
      </c>
      <c r="J34" s="90">
        <f>ROUND(((SUM(BF132:BF592))*I34),2)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ROUND((SUM(BG132:BG592)),2)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ROUND((SUM(BH132:BH592)),2)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ROUND((SUM(BI132:BI592)),2)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96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Modernizace vnitřních prostor kolejí Bedřicha Václavka - Výtahy, stavební část - Věž C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94</v>
      </c>
      <c r="L86" s="31"/>
    </row>
    <row r="87" spans="2:12" s="1" customFormat="1" ht="30" customHeight="1">
      <c r="B87" s="31"/>
      <c r="E87" s="208" t="str">
        <f>E9</f>
        <v>2401002 - SO 02 - Věž C - Výtahy č. V11, V12, V13, stavební část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Olomouc</v>
      </c>
      <c r="I89" s="26" t="s">
        <v>22</v>
      </c>
      <c r="J89" s="51" t="str">
        <f>IF(J12="","",J12)</f>
        <v>25. 3. 2024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Univerzita Palckého v Olomouci, správa kolejí a me</v>
      </c>
      <c r="I91" s="26" t="s">
        <v>31</v>
      </c>
      <c r="J91" s="29" t="str">
        <f>E21</f>
        <v>SPZ Design, s.r.o.</v>
      </c>
      <c r="L91" s="31"/>
    </row>
    <row r="92" spans="2:12" s="1" customFormat="1" ht="15.2" customHeight="1">
      <c r="B92" s="31"/>
      <c r="C92" s="26" t="s">
        <v>29</v>
      </c>
      <c r="F92" s="24" t="str">
        <f>IF(E18="","",E18)</f>
        <v>Vyplň údaj</v>
      </c>
      <c r="I92" s="26" t="s">
        <v>36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97</v>
      </c>
      <c r="D94" s="92"/>
      <c r="E94" s="92"/>
      <c r="F94" s="92"/>
      <c r="G94" s="92"/>
      <c r="H94" s="92"/>
      <c r="I94" s="92"/>
      <c r="J94" s="101" t="s">
        <v>98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99</v>
      </c>
      <c r="J96" s="65">
        <f>J132</f>
        <v>0</v>
      </c>
      <c r="L96" s="31"/>
      <c r="AU96" s="16" t="s">
        <v>100</v>
      </c>
    </row>
    <row r="97" spans="2:12" s="8" customFormat="1" ht="24.95" customHeight="1">
      <c r="B97" s="103"/>
      <c r="D97" s="104" t="s">
        <v>101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9" customHeight="1">
      <c r="B98" s="107"/>
      <c r="D98" s="108" t="s">
        <v>102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9" customHeight="1">
      <c r="B99" s="107"/>
      <c r="D99" s="108" t="s">
        <v>103</v>
      </c>
      <c r="E99" s="109"/>
      <c r="F99" s="109"/>
      <c r="G99" s="109"/>
      <c r="H99" s="109"/>
      <c r="I99" s="109"/>
      <c r="J99" s="110">
        <f>J198</f>
        <v>0</v>
      </c>
      <c r="L99" s="107"/>
    </row>
    <row r="100" spans="2:12" s="9" customFormat="1" ht="19.9" customHeight="1">
      <c r="B100" s="107"/>
      <c r="D100" s="108" t="s">
        <v>104</v>
      </c>
      <c r="E100" s="109"/>
      <c r="F100" s="109"/>
      <c r="G100" s="109"/>
      <c r="H100" s="109"/>
      <c r="I100" s="109"/>
      <c r="J100" s="110">
        <f>J288</f>
        <v>0</v>
      </c>
      <c r="L100" s="107"/>
    </row>
    <row r="101" spans="2:12" s="9" customFormat="1" ht="19.9" customHeight="1">
      <c r="B101" s="107"/>
      <c r="D101" s="108" t="s">
        <v>105</v>
      </c>
      <c r="E101" s="109"/>
      <c r="F101" s="109"/>
      <c r="G101" s="109"/>
      <c r="H101" s="109"/>
      <c r="I101" s="109"/>
      <c r="J101" s="110">
        <f>J303</f>
        <v>0</v>
      </c>
      <c r="L101" s="107"/>
    </row>
    <row r="102" spans="2:12" s="8" customFormat="1" ht="24.95" customHeight="1">
      <c r="B102" s="103"/>
      <c r="D102" s="104" t="s">
        <v>106</v>
      </c>
      <c r="E102" s="105"/>
      <c r="F102" s="105"/>
      <c r="G102" s="105"/>
      <c r="H102" s="105"/>
      <c r="I102" s="105"/>
      <c r="J102" s="106">
        <f>J306</f>
        <v>0</v>
      </c>
      <c r="L102" s="103"/>
    </row>
    <row r="103" spans="2:12" s="9" customFormat="1" ht="19.9" customHeight="1">
      <c r="B103" s="107"/>
      <c r="D103" s="108" t="s">
        <v>107</v>
      </c>
      <c r="E103" s="109"/>
      <c r="F103" s="109"/>
      <c r="G103" s="109"/>
      <c r="H103" s="109"/>
      <c r="I103" s="109"/>
      <c r="J103" s="110">
        <f>J307</f>
        <v>0</v>
      </c>
      <c r="L103" s="107"/>
    </row>
    <row r="104" spans="2:12" s="9" customFormat="1" ht="19.9" customHeight="1">
      <c r="B104" s="107"/>
      <c r="D104" s="108" t="s">
        <v>108</v>
      </c>
      <c r="E104" s="109"/>
      <c r="F104" s="109"/>
      <c r="G104" s="109"/>
      <c r="H104" s="109"/>
      <c r="I104" s="109"/>
      <c r="J104" s="110">
        <f>J446</f>
        <v>0</v>
      </c>
      <c r="L104" s="107"/>
    </row>
    <row r="105" spans="2:12" s="9" customFormat="1" ht="19.9" customHeight="1">
      <c r="B105" s="107"/>
      <c r="D105" s="108" t="s">
        <v>109</v>
      </c>
      <c r="E105" s="109"/>
      <c r="F105" s="109"/>
      <c r="G105" s="109"/>
      <c r="H105" s="109"/>
      <c r="I105" s="109"/>
      <c r="J105" s="110">
        <f>J458</f>
        <v>0</v>
      </c>
      <c r="L105" s="107"/>
    </row>
    <row r="106" spans="2:12" s="9" customFormat="1" ht="19.9" customHeight="1">
      <c r="B106" s="107"/>
      <c r="D106" s="108" t="s">
        <v>110</v>
      </c>
      <c r="E106" s="109"/>
      <c r="F106" s="109"/>
      <c r="G106" s="109"/>
      <c r="H106" s="109"/>
      <c r="I106" s="109"/>
      <c r="J106" s="110">
        <f>J477</f>
        <v>0</v>
      </c>
      <c r="L106" s="107"/>
    </row>
    <row r="107" spans="2:12" s="9" customFormat="1" ht="19.9" customHeight="1">
      <c r="B107" s="107"/>
      <c r="D107" s="108" t="s">
        <v>111</v>
      </c>
      <c r="E107" s="109"/>
      <c r="F107" s="109"/>
      <c r="G107" s="109"/>
      <c r="H107" s="109"/>
      <c r="I107" s="109"/>
      <c r="J107" s="110">
        <f>J512</f>
        <v>0</v>
      </c>
      <c r="L107" s="107"/>
    </row>
    <row r="108" spans="2:12" s="9" customFormat="1" ht="19.9" customHeight="1">
      <c r="B108" s="107"/>
      <c r="D108" s="108" t="s">
        <v>112</v>
      </c>
      <c r="E108" s="109"/>
      <c r="F108" s="109"/>
      <c r="G108" s="109"/>
      <c r="H108" s="109"/>
      <c r="I108" s="109"/>
      <c r="J108" s="110">
        <f>J531</f>
        <v>0</v>
      </c>
      <c r="L108" s="107"/>
    </row>
    <row r="109" spans="2:12" s="9" customFormat="1" ht="19.9" customHeight="1">
      <c r="B109" s="107"/>
      <c r="D109" s="108" t="s">
        <v>113</v>
      </c>
      <c r="E109" s="109"/>
      <c r="F109" s="109"/>
      <c r="G109" s="109"/>
      <c r="H109" s="109"/>
      <c r="I109" s="109"/>
      <c r="J109" s="110">
        <f>J547</f>
        <v>0</v>
      </c>
      <c r="L109" s="107"/>
    </row>
    <row r="110" spans="2:12" s="8" customFormat="1" ht="24.95" customHeight="1">
      <c r="B110" s="103"/>
      <c r="D110" s="104" t="s">
        <v>114</v>
      </c>
      <c r="E110" s="105"/>
      <c r="F110" s="105"/>
      <c r="G110" s="105"/>
      <c r="H110" s="105"/>
      <c r="I110" s="105"/>
      <c r="J110" s="106">
        <f>J574</f>
        <v>0</v>
      </c>
      <c r="L110" s="103"/>
    </row>
    <row r="111" spans="2:12" s="9" customFormat="1" ht="19.9" customHeight="1">
      <c r="B111" s="107"/>
      <c r="D111" s="108" t="s">
        <v>115</v>
      </c>
      <c r="E111" s="109"/>
      <c r="F111" s="109"/>
      <c r="G111" s="109"/>
      <c r="H111" s="109"/>
      <c r="I111" s="109"/>
      <c r="J111" s="110">
        <f>J575</f>
        <v>0</v>
      </c>
      <c r="L111" s="107"/>
    </row>
    <row r="112" spans="2:12" s="9" customFormat="1" ht="19.9" customHeight="1">
      <c r="B112" s="107"/>
      <c r="D112" s="108" t="s">
        <v>116</v>
      </c>
      <c r="E112" s="109"/>
      <c r="F112" s="109"/>
      <c r="G112" s="109"/>
      <c r="H112" s="109"/>
      <c r="I112" s="109"/>
      <c r="J112" s="110">
        <f>J583</f>
        <v>0</v>
      </c>
      <c r="L112" s="107"/>
    </row>
    <row r="113" spans="2:12" s="1" customFormat="1" ht="21.75" customHeight="1">
      <c r="B113" s="31"/>
      <c r="L113" s="31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1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31"/>
    </row>
    <row r="119" spans="2:12" s="1" customFormat="1" ht="24.95" customHeight="1">
      <c r="B119" s="31"/>
      <c r="C119" s="20" t="s">
        <v>117</v>
      </c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16</v>
      </c>
      <c r="L121" s="31"/>
    </row>
    <row r="122" spans="2:12" s="1" customFormat="1" ht="26.25" customHeight="1">
      <c r="B122" s="31"/>
      <c r="E122" s="227" t="str">
        <f>E7</f>
        <v>Modernizace vnitřních prostor kolejí Bedřicha Václavka - Výtahy, stavební část - Věž C</v>
      </c>
      <c r="F122" s="228"/>
      <c r="G122" s="228"/>
      <c r="H122" s="228"/>
      <c r="L122" s="31"/>
    </row>
    <row r="123" spans="2:12" s="1" customFormat="1" ht="12" customHeight="1">
      <c r="B123" s="31"/>
      <c r="C123" s="26" t="s">
        <v>94</v>
      </c>
      <c r="L123" s="31"/>
    </row>
    <row r="124" spans="2:12" s="1" customFormat="1" ht="30" customHeight="1">
      <c r="B124" s="31"/>
      <c r="E124" s="208" t="str">
        <f>E9</f>
        <v>2401002 - SO 02 - Věž C - Výtahy č. V11, V12, V13, stavební část</v>
      </c>
      <c r="F124" s="229"/>
      <c r="G124" s="229"/>
      <c r="H124" s="229"/>
      <c r="L124" s="31"/>
    </row>
    <row r="125" spans="2:12" s="1" customFormat="1" ht="6.95" customHeight="1">
      <c r="B125" s="31"/>
      <c r="L125" s="31"/>
    </row>
    <row r="126" spans="2:12" s="1" customFormat="1" ht="12" customHeight="1">
      <c r="B126" s="31"/>
      <c r="C126" s="26" t="s">
        <v>20</v>
      </c>
      <c r="F126" s="24" t="str">
        <f>F12</f>
        <v>Olomouc</v>
      </c>
      <c r="I126" s="26" t="s">
        <v>22</v>
      </c>
      <c r="J126" s="51" t="str">
        <f>IF(J12="","",J12)</f>
        <v>25. 3. 2024</v>
      </c>
      <c r="L126" s="31"/>
    </row>
    <row r="127" spans="2:12" s="1" customFormat="1" ht="6.95" customHeight="1">
      <c r="B127" s="31"/>
      <c r="L127" s="31"/>
    </row>
    <row r="128" spans="2:12" s="1" customFormat="1" ht="15.2" customHeight="1">
      <c r="B128" s="31"/>
      <c r="C128" s="26" t="s">
        <v>24</v>
      </c>
      <c r="F128" s="24" t="str">
        <f>E15</f>
        <v>Univerzita Palckého v Olomouci, správa kolejí a me</v>
      </c>
      <c r="I128" s="26" t="s">
        <v>31</v>
      </c>
      <c r="J128" s="29" t="str">
        <f>E21</f>
        <v>SPZ Design, s.r.o.</v>
      </c>
      <c r="L128" s="31"/>
    </row>
    <row r="129" spans="2:12" s="1" customFormat="1" ht="15.2" customHeight="1">
      <c r="B129" s="31"/>
      <c r="C129" s="26" t="s">
        <v>29</v>
      </c>
      <c r="F129" s="24" t="str">
        <f>IF(E18="","",E18)</f>
        <v>Vyplň údaj</v>
      </c>
      <c r="I129" s="26" t="s">
        <v>36</v>
      </c>
      <c r="J129" s="29" t="str">
        <f>E24</f>
        <v xml:space="preserve"> </v>
      </c>
      <c r="L129" s="31"/>
    </row>
    <row r="130" spans="2:12" s="1" customFormat="1" ht="10.35" customHeight="1">
      <c r="B130" s="31"/>
      <c r="L130" s="31"/>
    </row>
    <row r="131" spans="2:20" s="10" customFormat="1" ht="29.25" customHeight="1">
      <c r="B131" s="111"/>
      <c r="C131" s="112" t="s">
        <v>118</v>
      </c>
      <c r="D131" s="113" t="s">
        <v>64</v>
      </c>
      <c r="E131" s="113" t="s">
        <v>60</v>
      </c>
      <c r="F131" s="113" t="s">
        <v>61</v>
      </c>
      <c r="G131" s="113" t="s">
        <v>119</v>
      </c>
      <c r="H131" s="113" t="s">
        <v>120</v>
      </c>
      <c r="I131" s="113" t="s">
        <v>121</v>
      </c>
      <c r="J131" s="114" t="s">
        <v>98</v>
      </c>
      <c r="K131" s="115" t="s">
        <v>122</v>
      </c>
      <c r="L131" s="111"/>
      <c r="M131" s="58" t="s">
        <v>1</v>
      </c>
      <c r="N131" s="59" t="s">
        <v>43</v>
      </c>
      <c r="O131" s="59" t="s">
        <v>123</v>
      </c>
      <c r="P131" s="59" t="s">
        <v>124</v>
      </c>
      <c r="Q131" s="59" t="s">
        <v>125</v>
      </c>
      <c r="R131" s="59" t="s">
        <v>126</v>
      </c>
      <c r="S131" s="59" t="s">
        <v>127</v>
      </c>
      <c r="T131" s="60" t="s">
        <v>128</v>
      </c>
    </row>
    <row r="132" spans="2:63" s="1" customFormat="1" ht="22.9" customHeight="1">
      <c r="B132" s="31"/>
      <c r="C132" s="63" t="s">
        <v>129</v>
      </c>
      <c r="J132" s="116">
        <f>BK132</f>
        <v>0</v>
      </c>
      <c r="L132" s="31"/>
      <c r="M132" s="61"/>
      <c r="N132" s="52"/>
      <c r="O132" s="52"/>
      <c r="P132" s="117">
        <f>P133+P306+P574</f>
        <v>0</v>
      </c>
      <c r="Q132" s="52"/>
      <c r="R132" s="117">
        <f>R133+R306+R574</f>
        <v>25.43309397</v>
      </c>
      <c r="S132" s="52"/>
      <c r="T132" s="118">
        <f>T133+T306+T574</f>
        <v>10.980521719999999</v>
      </c>
      <c r="AT132" s="16" t="s">
        <v>78</v>
      </c>
      <c r="AU132" s="16" t="s">
        <v>100</v>
      </c>
      <c r="BK132" s="119">
        <f>BK133+BK306+BK574</f>
        <v>0</v>
      </c>
    </row>
    <row r="133" spans="2:63" s="11" customFormat="1" ht="25.9" customHeight="1">
      <c r="B133" s="120"/>
      <c r="D133" s="121" t="s">
        <v>78</v>
      </c>
      <c r="E133" s="122" t="s">
        <v>130</v>
      </c>
      <c r="F133" s="122" t="s">
        <v>131</v>
      </c>
      <c r="I133" s="123"/>
      <c r="J133" s="124">
        <f>BK133</f>
        <v>0</v>
      </c>
      <c r="L133" s="120"/>
      <c r="M133" s="125"/>
      <c r="P133" s="126">
        <f>P134+P198+P288+P303</f>
        <v>0</v>
      </c>
      <c r="R133" s="126">
        <f>R134+R198+R288+R303</f>
        <v>16.88982757</v>
      </c>
      <c r="T133" s="127">
        <f>T134+T198+T288+T303</f>
        <v>10.8143307</v>
      </c>
      <c r="AR133" s="121" t="s">
        <v>87</v>
      </c>
      <c r="AT133" s="128" t="s">
        <v>78</v>
      </c>
      <c r="AU133" s="128" t="s">
        <v>79</v>
      </c>
      <c r="AY133" s="121" t="s">
        <v>132</v>
      </c>
      <c r="BK133" s="129">
        <f>BK134+BK198+BK288+BK303</f>
        <v>0</v>
      </c>
    </row>
    <row r="134" spans="2:63" s="11" customFormat="1" ht="22.9" customHeight="1">
      <c r="B134" s="120"/>
      <c r="D134" s="121" t="s">
        <v>78</v>
      </c>
      <c r="E134" s="130" t="s">
        <v>133</v>
      </c>
      <c r="F134" s="130" t="s">
        <v>134</v>
      </c>
      <c r="I134" s="123"/>
      <c r="J134" s="131">
        <f>BK134</f>
        <v>0</v>
      </c>
      <c r="L134" s="120"/>
      <c r="M134" s="125"/>
      <c r="P134" s="126">
        <f>SUM(P135:P197)</f>
        <v>0</v>
      </c>
      <c r="R134" s="126">
        <f>SUM(R135:R197)</f>
        <v>16.74732077</v>
      </c>
      <c r="T134" s="127">
        <f>SUM(T135:T197)</f>
        <v>2.1880106999999995</v>
      </c>
      <c r="AR134" s="121" t="s">
        <v>87</v>
      </c>
      <c r="AT134" s="128" t="s">
        <v>78</v>
      </c>
      <c r="AU134" s="128" t="s">
        <v>87</v>
      </c>
      <c r="AY134" s="121" t="s">
        <v>132</v>
      </c>
      <c r="BK134" s="129">
        <f>SUM(BK135:BK197)</f>
        <v>0</v>
      </c>
    </row>
    <row r="135" spans="2:65" s="1" customFormat="1" ht="24.2" customHeight="1">
      <c r="B135" s="31"/>
      <c r="C135" s="132" t="s">
        <v>87</v>
      </c>
      <c r="D135" s="132" t="s">
        <v>135</v>
      </c>
      <c r="E135" s="133" t="s">
        <v>136</v>
      </c>
      <c r="F135" s="134" t="s">
        <v>137</v>
      </c>
      <c r="G135" s="135" t="s">
        <v>138</v>
      </c>
      <c r="H135" s="136">
        <v>7.56</v>
      </c>
      <c r="I135" s="137"/>
      <c r="J135" s="138">
        <f>ROUND(I135*H135,2)</f>
        <v>0</v>
      </c>
      <c r="K135" s="139"/>
      <c r="L135" s="31"/>
      <c r="M135" s="140" t="s">
        <v>1</v>
      </c>
      <c r="N135" s="141" t="s">
        <v>44</v>
      </c>
      <c r="P135" s="142">
        <f>O135*H135</f>
        <v>0</v>
      </c>
      <c r="Q135" s="142">
        <v>0.00026</v>
      </c>
      <c r="R135" s="142">
        <f>Q135*H135</f>
        <v>0.0019655999999999996</v>
      </c>
      <c r="S135" s="142">
        <v>0</v>
      </c>
      <c r="T135" s="143">
        <f>S135*H135</f>
        <v>0</v>
      </c>
      <c r="AR135" s="144" t="s">
        <v>139</v>
      </c>
      <c r="AT135" s="144" t="s">
        <v>135</v>
      </c>
      <c r="AU135" s="144" t="s">
        <v>89</v>
      </c>
      <c r="AY135" s="16" t="s">
        <v>132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87</v>
      </c>
      <c r="BK135" s="145">
        <f>ROUND(I135*H135,2)</f>
        <v>0</v>
      </c>
      <c r="BL135" s="16" t="s">
        <v>139</v>
      </c>
      <c r="BM135" s="144" t="s">
        <v>140</v>
      </c>
    </row>
    <row r="136" spans="2:47" s="1" customFormat="1" ht="11.25">
      <c r="B136" s="31"/>
      <c r="D136" s="146" t="s">
        <v>141</v>
      </c>
      <c r="F136" s="147" t="s">
        <v>142</v>
      </c>
      <c r="I136" s="148"/>
      <c r="L136" s="31"/>
      <c r="M136" s="149"/>
      <c r="T136" s="55"/>
      <c r="AT136" s="16" t="s">
        <v>141</v>
      </c>
      <c r="AU136" s="16" t="s">
        <v>89</v>
      </c>
    </row>
    <row r="137" spans="2:51" s="12" customFormat="1" ht="11.25">
      <c r="B137" s="150"/>
      <c r="D137" s="151" t="s">
        <v>143</v>
      </c>
      <c r="E137" s="152" t="s">
        <v>1</v>
      </c>
      <c r="F137" s="153" t="s">
        <v>144</v>
      </c>
      <c r="H137" s="152" t="s">
        <v>1</v>
      </c>
      <c r="I137" s="154"/>
      <c r="L137" s="150"/>
      <c r="M137" s="155"/>
      <c r="T137" s="156"/>
      <c r="AT137" s="152" t="s">
        <v>143</v>
      </c>
      <c r="AU137" s="152" t="s">
        <v>89</v>
      </c>
      <c r="AV137" s="12" t="s">
        <v>87</v>
      </c>
      <c r="AW137" s="12" t="s">
        <v>35</v>
      </c>
      <c r="AX137" s="12" t="s">
        <v>79</v>
      </c>
      <c r="AY137" s="152" t="s">
        <v>132</v>
      </c>
    </row>
    <row r="138" spans="2:51" s="12" customFormat="1" ht="11.25">
      <c r="B138" s="150"/>
      <c r="D138" s="151" t="s">
        <v>143</v>
      </c>
      <c r="E138" s="152" t="s">
        <v>1</v>
      </c>
      <c r="F138" s="153" t="s">
        <v>145</v>
      </c>
      <c r="H138" s="152" t="s">
        <v>1</v>
      </c>
      <c r="I138" s="154"/>
      <c r="L138" s="150"/>
      <c r="M138" s="155"/>
      <c r="T138" s="156"/>
      <c r="AT138" s="152" t="s">
        <v>143</v>
      </c>
      <c r="AU138" s="152" t="s">
        <v>89</v>
      </c>
      <c r="AV138" s="12" t="s">
        <v>87</v>
      </c>
      <c r="AW138" s="12" t="s">
        <v>35</v>
      </c>
      <c r="AX138" s="12" t="s">
        <v>79</v>
      </c>
      <c r="AY138" s="152" t="s">
        <v>132</v>
      </c>
    </row>
    <row r="139" spans="2:51" s="13" customFormat="1" ht="11.25">
      <c r="B139" s="157"/>
      <c r="D139" s="151" t="s">
        <v>143</v>
      </c>
      <c r="E139" s="158" t="s">
        <v>1</v>
      </c>
      <c r="F139" s="159" t="s">
        <v>146</v>
      </c>
      <c r="H139" s="160">
        <v>7.56</v>
      </c>
      <c r="I139" s="161"/>
      <c r="L139" s="157"/>
      <c r="M139" s="162"/>
      <c r="T139" s="163"/>
      <c r="AT139" s="158" t="s">
        <v>143</v>
      </c>
      <c r="AU139" s="158" t="s">
        <v>89</v>
      </c>
      <c r="AV139" s="13" t="s">
        <v>89</v>
      </c>
      <c r="AW139" s="13" t="s">
        <v>35</v>
      </c>
      <c r="AX139" s="13" t="s">
        <v>79</v>
      </c>
      <c r="AY139" s="158" t="s">
        <v>132</v>
      </c>
    </row>
    <row r="140" spans="2:51" s="14" customFormat="1" ht="11.25">
      <c r="B140" s="164"/>
      <c r="D140" s="151" t="s">
        <v>143</v>
      </c>
      <c r="E140" s="165" t="s">
        <v>1</v>
      </c>
      <c r="F140" s="166" t="s">
        <v>147</v>
      </c>
      <c r="H140" s="167">
        <v>7.56</v>
      </c>
      <c r="I140" s="168"/>
      <c r="L140" s="164"/>
      <c r="M140" s="169"/>
      <c r="T140" s="170"/>
      <c r="AT140" s="165" t="s">
        <v>143</v>
      </c>
      <c r="AU140" s="165" t="s">
        <v>89</v>
      </c>
      <c r="AV140" s="14" t="s">
        <v>139</v>
      </c>
      <c r="AW140" s="14" t="s">
        <v>35</v>
      </c>
      <c r="AX140" s="14" t="s">
        <v>87</v>
      </c>
      <c r="AY140" s="165" t="s">
        <v>132</v>
      </c>
    </row>
    <row r="141" spans="2:65" s="1" customFormat="1" ht="24.2" customHeight="1">
      <c r="B141" s="31"/>
      <c r="C141" s="132" t="s">
        <v>89</v>
      </c>
      <c r="D141" s="132" t="s">
        <v>135</v>
      </c>
      <c r="E141" s="133" t="s">
        <v>148</v>
      </c>
      <c r="F141" s="134" t="s">
        <v>149</v>
      </c>
      <c r="G141" s="135" t="s">
        <v>138</v>
      </c>
      <c r="H141" s="136">
        <v>7.56</v>
      </c>
      <c r="I141" s="137"/>
      <c r="J141" s="138">
        <f>ROUND(I141*H141,2)</f>
        <v>0</v>
      </c>
      <c r="K141" s="139"/>
      <c r="L141" s="31"/>
      <c r="M141" s="140" t="s">
        <v>1</v>
      </c>
      <c r="N141" s="141" t="s">
        <v>44</v>
      </c>
      <c r="P141" s="142">
        <f>O141*H141</f>
        <v>0</v>
      </c>
      <c r="Q141" s="142">
        <v>0.003</v>
      </c>
      <c r="R141" s="142">
        <f>Q141*H141</f>
        <v>0.02268</v>
      </c>
      <c r="S141" s="142">
        <v>0</v>
      </c>
      <c r="T141" s="143">
        <f>S141*H141</f>
        <v>0</v>
      </c>
      <c r="AR141" s="144" t="s">
        <v>139</v>
      </c>
      <c r="AT141" s="144" t="s">
        <v>135</v>
      </c>
      <c r="AU141" s="144" t="s">
        <v>89</v>
      </c>
      <c r="AY141" s="16" t="s">
        <v>132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6" t="s">
        <v>87</v>
      </c>
      <c r="BK141" s="145">
        <f>ROUND(I141*H141,2)</f>
        <v>0</v>
      </c>
      <c r="BL141" s="16" t="s">
        <v>139</v>
      </c>
      <c r="BM141" s="144" t="s">
        <v>150</v>
      </c>
    </row>
    <row r="142" spans="2:47" s="1" customFormat="1" ht="11.25">
      <c r="B142" s="31"/>
      <c r="D142" s="146" t="s">
        <v>141</v>
      </c>
      <c r="F142" s="147" t="s">
        <v>151</v>
      </c>
      <c r="I142" s="148"/>
      <c r="L142" s="31"/>
      <c r="M142" s="149"/>
      <c r="T142" s="55"/>
      <c r="AT142" s="16" t="s">
        <v>141</v>
      </c>
      <c r="AU142" s="16" t="s">
        <v>89</v>
      </c>
    </row>
    <row r="143" spans="2:51" s="12" customFormat="1" ht="11.25">
      <c r="B143" s="150"/>
      <c r="D143" s="151" t="s">
        <v>143</v>
      </c>
      <c r="E143" s="152" t="s">
        <v>1</v>
      </c>
      <c r="F143" s="153" t="s">
        <v>144</v>
      </c>
      <c r="H143" s="152" t="s">
        <v>1</v>
      </c>
      <c r="I143" s="154"/>
      <c r="L143" s="150"/>
      <c r="M143" s="155"/>
      <c r="T143" s="156"/>
      <c r="AT143" s="152" t="s">
        <v>143</v>
      </c>
      <c r="AU143" s="152" t="s">
        <v>89</v>
      </c>
      <c r="AV143" s="12" t="s">
        <v>87</v>
      </c>
      <c r="AW143" s="12" t="s">
        <v>35</v>
      </c>
      <c r="AX143" s="12" t="s">
        <v>79</v>
      </c>
      <c r="AY143" s="152" t="s">
        <v>132</v>
      </c>
    </row>
    <row r="144" spans="2:51" s="12" customFormat="1" ht="11.25">
      <c r="B144" s="150"/>
      <c r="D144" s="151" t="s">
        <v>143</v>
      </c>
      <c r="E144" s="152" t="s">
        <v>1</v>
      </c>
      <c r="F144" s="153" t="s">
        <v>145</v>
      </c>
      <c r="H144" s="152" t="s">
        <v>1</v>
      </c>
      <c r="I144" s="154"/>
      <c r="L144" s="150"/>
      <c r="M144" s="155"/>
      <c r="T144" s="156"/>
      <c r="AT144" s="152" t="s">
        <v>143</v>
      </c>
      <c r="AU144" s="152" t="s">
        <v>89</v>
      </c>
      <c r="AV144" s="12" t="s">
        <v>87</v>
      </c>
      <c r="AW144" s="12" t="s">
        <v>35</v>
      </c>
      <c r="AX144" s="12" t="s">
        <v>79</v>
      </c>
      <c r="AY144" s="152" t="s">
        <v>132</v>
      </c>
    </row>
    <row r="145" spans="2:51" s="13" customFormat="1" ht="11.25">
      <c r="B145" s="157"/>
      <c r="D145" s="151" t="s">
        <v>143</v>
      </c>
      <c r="E145" s="158" t="s">
        <v>1</v>
      </c>
      <c r="F145" s="159" t="s">
        <v>146</v>
      </c>
      <c r="H145" s="160">
        <v>7.56</v>
      </c>
      <c r="I145" s="161"/>
      <c r="L145" s="157"/>
      <c r="M145" s="162"/>
      <c r="T145" s="163"/>
      <c r="AT145" s="158" t="s">
        <v>143</v>
      </c>
      <c r="AU145" s="158" t="s">
        <v>89</v>
      </c>
      <c r="AV145" s="13" t="s">
        <v>89</v>
      </c>
      <c r="AW145" s="13" t="s">
        <v>35</v>
      </c>
      <c r="AX145" s="13" t="s">
        <v>79</v>
      </c>
      <c r="AY145" s="158" t="s">
        <v>132</v>
      </c>
    </row>
    <row r="146" spans="2:51" s="14" customFormat="1" ht="11.25">
      <c r="B146" s="164"/>
      <c r="D146" s="151" t="s">
        <v>143</v>
      </c>
      <c r="E146" s="165" t="s">
        <v>1</v>
      </c>
      <c r="F146" s="166" t="s">
        <v>147</v>
      </c>
      <c r="H146" s="167">
        <v>7.56</v>
      </c>
      <c r="I146" s="168"/>
      <c r="L146" s="164"/>
      <c r="M146" s="169"/>
      <c r="T146" s="170"/>
      <c r="AT146" s="165" t="s">
        <v>143</v>
      </c>
      <c r="AU146" s="165" t="s">
        <v>89</v>
      </c>
      <c r="AV146" s="14" t="s">
        <v>139</v>
      </c>
      <c r="AW146" s="14" t="s">
        <v>35</v>
      </c>
      <c r="AX146" s="14" t="s">
        <v>87</v>
      </c>
      <c r="AY146" s="165" t="s">
        <v>132</v>
      </c>
    </row>
    <row r="147" spans="2:65" s="1" customFormat="1" ht="24.2" customHeight="1">
      <c r="B147" s="31"/>
      <c r="C147" s="132" t="s">
        <v>152</v>
      </c>
      <c r="D147" s="132" t="s">
        <v>135</v>
      </c>
      <c r="E147" s="133" t="s">
        <v>153</v>
      </c>
      <c r="F147" s="134" t="s">
        <v>154</v>
      </c>
      <c r="G147" s="135" t="s">
        <v>138</v>
      </c>
      <c r="H147" s="136">
        <v>10.8</v>
      </c>
      <c r="I147" s="137"/>
      <c r="J147" s="138">
        <f>ROUND(I147*H147,2)</f>
        <v>0</v>
      </c>
      <c r="K147" s="139"/>
      <c r="L147" s="31"/>
      <c r="M147" s="140" t="s">
        <v>1</v>
      </c>
      <c r="N147" s="141" t="s">
        <v>44</v>
      </c>
      <c r="P147" s="142">
        <f>O147*H147</f>
        <v>0</v>
      </c>
      <c r="Q147" s="142">
        <v>0.02181</v>
      </c>
      <c r="R147" s="142">
        <f>Q147*H147</f>
        <v>0.235548</v>
      </c>
      <c r="S147" s="142">
        <v>0</v>
      </c>
      <c r="T147" s="143">
        <f>S147*H147</f>
        <v>0</v>
      </c>
      <c r="AR147" s="144" t="s">
        <v>139</v>
      </c>
      <c r="AT147" s="144" t="s">
        <v>135</v>
      </c>
      <c r="AU147" s="144" t="s">
        <v>89</v>
      </c>
      <c r="AY147" s="16" t="s">
        <v>132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6" t="s">
        <v>87</v>
      </c>
      <c r="BK147" s="145">
        <f>ROUND(I147*H147,2)</f>
        <v>0</v>
      </c>
      <c r="BL147" s="16" t="s">
        <v>139</v>
      </c>
      <c r="BM147" s="144" t="s">
        <v>155</v>
      </c>
    </row>
    <row r="148" spans="2:47" s="1" customFormat="1" ht="11.25">
      <c r="B148" s="31"/>
      <c r="D148" s="146" t="s">
        <v>141</v>
      </c>
      <c r="F148" s="147" t="s">
        <v>156</v>
      </c>
      <c r="I148" s="148"/>
      <c r="L148" s="31"/>
      <c r="M148" s="149"/>
      <c r="T148" s="55"/>
      <c r="AT148" s="16" t="s">
        <v>141</v>
      </c>
      <c r="AU148" s="16" t="s">
        <v>89</v>
      </c>
    </row>
    <row r="149" spans="2:51" s="12" customFormat="1" ht="11.25">
      <c r="B149" s="150"/>
      <c r="D149" s="151" t="s">
        <v>143</v>
      </c>
      <c r="E149" s="152" t="s">
        <v>1</v>
      </c>
      <c r="F149" s="153" t="s">
        <v>145</v>
      </c>
      <c r="H149" s="152" t="s">
        <v>1</v>
      </c>
      <c r="I149" s="154"/>
      <c r="L149" s="150"/>
      <c r="M149" s="155"/>
      <c r="T149" s="156"/>
      <c r="AT149" s="152" t="s">
        <v>143</v>
      </c>
      <c r="AU149" s="152" t="s">
        <v>89</v>
      </c>
      <c r="AV149" s="12" t="s">
        <v>87</v>
      </c>
      <c r="AW149" s="12" t="s">
        <v>35</v>
      </c>
      <c r="AX149" s="12" t="s">
        <v>79</v>
      </c>
      <c r="AY149" s="152" t="s">
        <v>132</v>
      </c>
    </row>
    <row r="150" spans="2:51" s="13" customFormat="1" ht="11.25">
      <c r="B150" s="157"/>
      <c r="D150" s="151" t="s">
        <v>143</v>
      </c>
      <c r="E150" s="158" t="s">
        <v>1</v>
      </c>
      <c r="F150" s="159" t="s">
        <v>157</v>
      </c>
      <c r="H150" s="160">
        <v>10.8</v>
      </c>
      <c r="I150" s="161"/>
      <c r="L150" s="157"/>
      <c r="M150" s="162"/>
      <c r="T150" s="163"/>
      <c r="AT150" s="158" t="s">
        <v>143</v>
      </c>
      <c r="AU150" s="158" t="s">
        <v>89</v>
      </c>
      <c r="AV150" s="13" t="s">
        <v>89</v>
      </c>
      <c r="AW150" s="13" t="s">
        <v>35</v>
      </c>
      <c r="AX150" s="13" t="s">
        <v>79</v>
      </c>
      <c r="AY150" s="158" t="s">
        <v>132</v>
      </c>
    </row>
    <row r="151" spans="2:51" s="14" customFormat="1" ht="11.25">
      <c r="B151" s="164"/>
      <c r="D151" s="151" t="s">
        <v>143</v>
      </c>
      <c r="E151" s="165" t="s">
        <v>1</v>
      </c>
      <c r="F151" s="166" t="s">
        <v>147</v>
      </c>
      <c r="H151" s="167">
        <v>10.8</v>
      </c>
      <c r="I151" s="168"/>
      <c r="L151" s="164"/>
      <c r="M151" s="169"/>
      <c r="T151" s="170"/>
      <c r="AT151" s="165" t="s">
        <v>143</v>
      </c>
      <c r="AU151" s="165" t="s">
        <v>89</v>
      </c>
      <c r="AV151" s="14" t="s">
        <v>139</v>
      </c>
      <c r="AW151" s="14" t="s">
        <v>35</v>
      </c>
      <c r="AX151" s="14" t="s">
        <v>87</v>
      </c>
      <c r="AY151" s="165" t="s">
        <v>132</v>
      </c>
    </row>
    <row r="152" spans="2:65" s="1" customFormat="1" ht="24.2" customHeight="1">
      <c r="B152" s="31"/>
      <c r="C152" s="132" t="s">
        <v>139</v>
      </c>
      <c r="D152" s="132" t="s">
        <v>135</v>
      </c>
      <c r="E152" s="133" t="s">
        <v>158</v>
      </c>
      <c r="F152" s="134" t="s">
        <v>159</v>
      </c>
      <c r="G152" s="135" t="s">
        <v>138</v>
      </c>
      <c r="H152" s="136">
        <v>395.282</v>
      </c>
      <c r="I152" s="137"/>
      <c r="J152" s="138">
        <f>ROUND(I152*H152,2)</f>
        <v>0</v>
      </c>
      <c r="K152" s="139"/>
      <c r="L152" s="31"/>
      <c r="M152" s="140" t="s">
        <v>1</v>
      </c>
      <c r="N152" s="141" t="s">
        <v>44</v>
      </c>
      <c r="P152" s="142">
        <f>O152*H152</f>
        <v>0</v>
      </c>
      <c r="Q152" s="142">
        <v>0.00026</v>
      </c>
      <c r="R152" s="142">
        <f>Q152*H152</f>
        <v>0.10277331999999999</v>
      </c>
      <c r="S152" s="142">
        <v>0</v>
      </c>
      <c r="T152" s="143">
        <f>S152*H152</f>
        <v>0</v>
      </c>
      <c r="AR152" s="144" t="s">
        <v>139</v>
      </c>
      <c r="AT152" s="144" t="s">
        <v>135</v>
      </c>
      <c r="AU152" s="144" t="s">
        <v>89</v>
      </c>
      <c r="AY152" s="16" t="s">
        <v>132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87</v>
      </c>
      <c r="BK152" s="145">
        <f>ROUND(I152*H152,2)</f>
        <v>0</v>
      </c>
      <c r="BL152" s="16" t="s">
        <v>139</v>
      </c>
      <c r="BM152" s="144" t="s">
        <v>160</v>
      </c>
    </row>
    <row r="153" spans="2:47" s="1" customFormat="1" ht="11.25">
      <c r="B153" s="31"/>
      <c r="D153" s="146" t="s">
        <v>141</v>
      </c>
      <c r="F153" s="147" t="s">
        <v>161</v>
      </c>
      <c r="I153" s="148"/>
      <c r="L153" s="31"/>
      <c r="M153" s="149"/>
      <c r="T153" s="55"/>
      <c r="AT153" s="16" t="s">
        <v>141</v>
      </c>
      <c r="AU153" s="16" t="s">
        <v>89</v>
      </c>
    </row>
    <row r="154" spans="2:51" s="12" customFormat="1" ht="11.25">
      <c r="B154" s="150"/>
      <c r="D154" s="151" t="s">
        <v>143</v>
      </c>
      <c r="E154" s="152" t="s">
        <v>1</v>
      </c>
      <c r="F154" s="153" t="s">
        <v>144</v>
      </c>
      <c r="H154" s="152" t="s">
        <v>1</v>
      </c>
      <c r="I154" s="154"/>
      <c r="L154" s="150"/>
      <c r="M154" s="155"/>
      <c r="T154" s="156"/>
      <c r="AT154" s="152" t="s">
        <v>143</v>
      </c>
      <c r="AU154" s="152" t="s">
        <v>89</v>
      </c>
      <c r="AV154" s="12" t="s">
        <v>87</v>
      </c>
      <c r="AW154" s="12" t="s">
        <v>35</v>
      </c>
      <c r="AX154" s="12" t="s">
        <v>79</v>
      </c>
      <c r="AY154" s="152" t="s">
        <v>132</v>
      </c>
    </row>
    <row r="155" spans="2:51" s="12" customFormat="1" ht="11.25">
      <c r="B155" s="150"/>
      <c r="D155" s="151" t="s">
        <v>143</v>
      </c>
      <c r="E155" s="152" t="s">
        <v>1</v>
      </c>
      <c r="F155" s="153" t="s">
        <v>145</v>
      </c>
      <c r="H155" s="152" t="s">
        <v>1</v>
      </c>
      <c r="I155" s="154"/>
      <c r="L155" s="150"/>
      <c r="M155" s="155"/>
      <c r="T155" s="156"/>
      <c r="AT155" s="152" t="s">
        <v>143</v>
      </c>
      <c r="AU155" s="152" t="s">
        <v>89</v>
      </c>
      <c r="AV155" s="12" t="s">
        <v>87</v>
      </c>
      <c r="AW155" s="12" t="s">
        <v>35</v>
      </c>
      <c r="AX155" s="12" t="s">
        <v>79</v>
      </c>
      <c r="AY155" s="152" t="s">
        <v>132</v>
      </c>
    </row>
    <row r="156" spans="2:51" s="13" customFormat="1" ht="11.25">
      <c r="B156" s="157"/>
      <c r="D156" s="151" t="s">
        <v>143</v>
      </c>
      <c r="E156" s="158" t="s">
        <v>1</v>
      </c>
      <c r="F156" s="159" t="s">
        <v>162</v>
      </c>
      <c r="H156" s="160">
        <v>395.282</v>
      </c>
      <c r="I156" s="161"/>
      <c r="L156" s="157"/>
      <c r="M156" s="162"/>
      <c r="T156" s="163"/>
      <c r="AT156" s="158" t="s">
        <v>143</v>
      </c>
      <c r="AU156" s="158" t="s">
        <v>89</v>
      </c>
      <c r="AV156" s="13" t="s">
        <v>89</v>
      </c>
      <c r="AW156" s="13" t="s">
        <v>35</v>
      </c>
      <c r="AX156" s="13" t="s">
        <v>79</v>
      </c>
      <c r="AY156" s="158" t="s">
        <v>132</v>
      </c>
    </row>
    <row r="157" spans="2:51" s="14" customFormat="1" ht="11.25">
      <c r="B157" s="164"/>
      <c r="D157" s="151" t="s">
        <v>143</v>
      </c>
      <c r="E157" s="165" t="s">
        <v>1</v>
      </c>
      <c r="F157" s="166" t="s">
        <v>147</v>
      </c>
      <c r="H157" s="167">
        <v>395.282</v>
      </c>
      <c r="I157" s="168"/>
      <c r="L157" s="164"/>
      <c r="M157" s="169"/>
      <c r="T157" s="170"/>
      <c r="AT157" s="165" t="s">
        <v>143</v>
      </c>
      <c r="AU157" s="165" t="s">
        <v>89</v>
      </c>
      <c r="AV157" s="14" t="s">
        <v>139</v>
      </c>
      <c r="AW157" s="14" t="s">
        <v>35</v>
      </c>
      <c r="AX157" s="14" t="s">
        <v>87</v>
      </c>
      <c r="AY157" s="165" t="s">
        <v>132</v>
      </c>
    </row>
    <row r="158" spans="2:65" s="1" customFormat="1" ht="21.75" customHeight="1">
      <c r="B158" s="31"/>
      <c r="C158" s="132" t="s">
        <v>163</v>
      </c>
      <c r="D158" s="132" t="s">
        <v>135</v>
      </c>
      <c r="E158" s="133" t="s">
        <v>164</v>
      </c>
      <c r="F158" s="134" t="s">
        <v>165</v>
      </c>
      <c r="G158" s="135" t="s">
        <v>138</v>
      </c>
      <c r="H158" s="136">
        <v>395.282</v>
      </c>
      <c r="I158" s="137"/>
      <c r="J158" s="138">
        <f>ROUND(I158*H158,2)</f>
        <v>0</v>
      </c>
      <c r="K158" s="139"/>
      <c r="L158" s="31"/>
      <c r="M158" s="140" t="s">
        <v>1</v>
      </c>
      <c r="N158" s="141" t="s">
        <v>44</v>
      </c>
      <c r="P158" s="142">
        <f>O158*H158</f>
        <v>0</v>
      </c>
      <c r="Q158" s="142">
        <v>0.003</v>
      </c>
      <c r="R158" s="142">
        <f>Q158*H158</f>
        <v>1.185846</v>
      </c>
      <c r="S158" s="142">
        <v>0</v>
      </c>
      <c r="T158" s="143">
        <f>S158*H158</f>
        <v>0</v>
      </c>
      <c r="AR158" s="144" t="s">
        <v>139</v>
      </c>
      <c r="AT158" s="144" t="s">
        <v>135</v>
      </c>
      <c r="AU158" s="144" t="s">
        <v>89</v>
      </c>
      <c r="AY158" s="16" t="s">
        <v>132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87</v>
      </c>
      <c r="BK158" s="145">
        <f>ROUND(I158*H158,2)</f>
        <v>0</v>
      </c>
      <c r="BL158" s="16" t="s">
        <v>139</v>
      </c>
      <c r="BM158" s="144" t="s">
        <v>166</v>
      </c>
    </row>
    <row r="159" spans="2:47" s="1" customFormat="1" ht="11.25">
      <c r="B159" s="31"/>
      <c r="D159" s="146" t="s">
        <v>141</v>
      </c>
      <c r="F159" s="147" t="s">
        <v>167</v>
      </c>
      <c r="I159" s="148"/>
      <c r="L159" s="31"/>
      <c r="M159" s="149"/>
      <c r="T159" s="55"/>
      <c r="AT159" s="16" t="s">
        <v>141</v>
      </c>
      <c r="AU159" s="16" t="s">
        <v>89</v>
      </c>
    </row>
    <row r="160" spans="2:51" s="12" customFormat="1" ht="11.25">
      <c r="B160" s="150"/>
      <c r="D160" s="151" t="s">
        <v>143</v>
      </c>
      <c r="E160" s="152" t="s">
        <v>1</v>
      </c>
      <c r="F160" s="153" t="s">
        <v>144</v>
      </c>
      <c r="H160" s="152" t="s">
        <v>1</v>
      </c>
      <c r="I160" s="154"/>
      <c r="L160" s="150"/>
      <c r="M160" s="155"/>
      <c r="T160" s="156"/>
      <c r="AT160" s="152" t="s">
        <v>143</v>
      </c>
      <c r="AU160" s="152" t="s">
        <v>89</v>
      </c>
      <c r="AV160" s="12" t="s">
        <v>87</v>
      </c>
      <c r="AW160" s="12" t="s">
        <v>35</v>
      </c>
      <c r="AX160" s="12" t="s">
        <v>79</v>
      </c>
      <c r="AY160" s="152" t="s">
        <v>132</v>
      </c>
    </row>
    <row r="161" spans="2:51" s="12" customFormat="1" ht="11.25">
      <c r="B161" s="150"/>
      <c r="D161" s="151" t="s">
        <v>143</v>
      </c>
      <c r="E161" s="152" t="s">
        <v>1</v>
      </c>
      <c r="F161" s="153" t="s">
        <v>145</v>
      </c>
      <c r="H161" s="152" t="s">
        <v>1</v>
      </c>
      <c r="I161" s="154"/>
      <c r="L161" s="150"/>
      <c r="M161" s="155"/>
      <c r="T161" s="156"/>
      <c r="AT161" s="152" t="s">
        <v>143</v>
      </c>
      <c r="AU161" s="152" t="s">
        <v>89</v>
      </c>
      <c r="AV161" s="12" t="s">
        <v>87</v>
      </c>
      <c r="AW161" s="12" t="s">
        <v>35</v>
      </c>
      <c r="AX161" s="12" t="s">
        <v>79</v>
      </c>
      <c r="AY161" s="152" t="s">
        <v>132</v>
      </c>
    </row>
    <row r="162" spans="2:51" s="13" customFormat="1" ht="11.25">
      <c r="B162" s="157"/>
      <c r="D162" s="151" t="s">
        <v>143</v>
      </c>
      <c r="E162" s="158" t="s">
        <v>1</v>
      </c>
      <c r="F162" s="159" t="s">
        <v>162</v>
      </c>
      <c r="H162" s="160">
        <v>395.282</v>
      </c>
      <c r="I162" s="161"/>
      <c r="L162" s="157"/>
      <c r="M162" s="162"/>
      <c r="T162" s="163"/>
      <c r="AT162" s="158" t="s">
        <v>143</v>
      </c>
      <c r="AU162" s="158" t="s">
        <v>89</v>
      </c>
      <c r="AV162" s="13" t="s">
        <v>89</v>
      </c>
      <c r="AW162" s="13" t="s">
        <v>35</v>
      </c>
      <c r="AX162" s="13" t="s">
        <v>79</v>
      </c>
      <c r="AY162" s="158" t="s">
        <v>132</v>
      </c>
    </row>
    <row r="163" spans="2:51" s="14" customFormat="1" ht="11.25">
      <c r="B163" s="164"/>
      <c r="D163" s="151" t="s">
        <v>143</v>
      </c>
      <c r="E163" s="165" t="s">
        <v>1</v>
      </c>
      <c r="F163" s="166" t="s">
        <v>147</v>
      </c>
      <c r="H163" s="167">
        <v>395.282</v>
      </c>
      <c r="I163" s="168"/>
      <c r="L163" s="164"/>
      <c r="M163" s="169"/>
      <c r="T163" s="170"/>
      <c r="AT163" s="165" t="s">
        <v>143</v>
      </c>
      <c r="AU163" s="165" t="s">
        <v>89</v>
      </c>
      <c r="AV163" s="14" t="s">
        <v>139</v>
      </c>
      <c r="AW163" s="14" t="s">
        <v>35</v>
      </c>
      <c r="AX163" s="14" t="s">
        <v>87</v>
      </c>
      <c r="AY163" s="165" t="s">
        <v>132</v>
      </c>
    </row>
    <row r="164" spans="2:65" s="1" customFormat="1" ht="24.2" customHeight="1">
      <c r="B164" s="31"/>
      <c r="C164" s="132" t="s">
        <v>133</v>
      </c>
      <c r="D164" s="132" t="s">
        <v>135</v>
      </c>
      <c r="E164" s="133" t="s">
        <v>168</v>
      </c>
      <c r="F164" s="134" t="s">
        <v>169</v>
      </c>
      <c r="G164" s="135" t="s">
        <v>138</v>
      </c>
      <c r="H164" s="136">
        <v>49.56</v>
      </c>
      <c r="I164" s="137"/>
      <c r="J164" s="138">
        <f>ROUND(I164*H164,2)</f>
        <v>0</v>
      </c>
      <c r="K164" s="139"/>
      <c r="L164" s="31"/>
      <c r="M164" s="140" t="s">
        <v>1</v>
      </c>
      <c r="N164" s="141" t="s">
        <v>44</v>
      </c>
      <c r="P164" s="142">
        <f>O164*H164</f>
        <v>0</v>
      </c>
      <c r="Q164" s="142">
        <v>0.03358</v>
      </c>
      <c r="R164" s="142">
        <f>Q164*H164</f>
        <v>1.6642248</v>
      </c>
      <c r="S164" s="142">
        <v>0</v>
      </c>
      <c r="T164" s="143">
        <f>S164*H164</f>
        <v>0</v>
      </c>
      <c r="AR164" s="144" t="s">
        <v>139</v>
      </c>
      <c r="AT164" s="144" t="s">
        <v>135</v>
      </c>
      <c r="AU164" s="144" t="s">
        <v>89</v>
      </c>
      <c r="AY164" s="16" t="s">
        <v>132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6" t="s">
        <v>87</v>
      </c>
      <c r="BK164" s="145">
        <f>ROUND(I164*H164,2)</f>
        <v>0</v>
      </c>
      <c r="BL164" s="16" t="s">
        <v>139</v>
      </c>
      <c r="BM164" s="144" t="s">
        <v>170</v>
      </c>
    </row>
    <row r="165" spans="2:47" s="1" customFormat="1" ht="11.25">
      <c r="B165" s="31"/>
      <c r="D165" s="146" t="s">
        <v>141</v>
      </c>
      <c r="F165" s="147" t="s">
        <v>171</v>
      </c>
      <c r="I165" s="148"/>
      <c r="L165" s="31"/>
      <c r="M165" s="149"/>
      <c r="T165" s="55"/>
      <c r="AT165" s="16" t="s">
        <v>141</v>
      </c>
      <c r="AU165" s="16" t="s">
        <v>89</v>
      </c>
    </row>
    <row r="166" spans="2:51" s="12" customFormat="1" ht="11.25">
      <c r="B166" s="150"/>
      <c r="D166" s="151" t="s">
        <v>143</v>
      </c>
      <c r="E166" s="152" t="s">
        <v>1</v>
      </c>
      <c r="F166" s="153" t="s">
        <v>172</v>
      </c>
      <c r="H166" s="152" t="s">
        <v>1</v>
      </c>
      <c r="I166" s="154"/>
      <c r="L166" s="150"/>
      <c r="M166" s="155"/>
      <c r="T166" s="156"/>
      <c r="AT166" s="152" t="s">
        <v>143</v>
      </c>
      <c r="AU166" s="152" t="s">
        <v>89</v>
      </c>
      <c r="AV166" s="12" t="s">
        <v>87</v>
      </c>
      <c r="AW166" s="12" t="s">
        <v>35</v>
      </c>
      <c r="AX166" s="12" t="s">
        <v>79</v>
      </c>
      <c r="AY166" s="152" t="s">
        <v>132</v>
      </c>
    </row>
    <row r="167" spans="2:51" s="13" customFormat="1" ht="11.25">
      <c r="B167" s="157"/>
      <c r="D167" s="151" t="s">
        <v>143</v>
      </c>
      <c r="E167" s="158" t="s">
        <v>1</v>
      </c>
      <c r="F167" s="159" t="s">
        <v>173</v>
      </c>
      <c r="H167" s="160">
        <v>49.56</v>
      </c>
      <c r="I167" s="161"/>
      <c r="L167" s="157"/>
      <c r="M167" s="162"/>
      <c r="T167" s="163"/>
      <c r="AT167" s="158" t="s">
        <v>143</v>
      </c>
      <c r="AU167" s="158" t="s">
        <v>89</v>
      </c>
      <c r="AV167" s="13" t="s">
        <v>89</v>
      </c>
      <c r="AW167" s="13" t="s">
        <v>35</v>
      </c>
      <c r="AX167" s="13" t="s">
        <v>79</v>
      </c>
      <c r="AY167" s="158" t="s">
        <v>132</v>
      </c>
    </row>
    <row r="168" spans="2:51" s="14" customFormat="1" ht="11.25">
      <c r="B168" s="164"/>
      <c r="D168" s="151" t="s">
        <v>143</v>
      </c>
      <c r="E168" s="165" t="s">
        <v>1</v>
      </c>
      <c r="F168" s="166" t="s">
        <v>147</v>
      </c>
      <c r="H168" s="167">
        <v>49.56</v>
      </c>
      <c r="I168" s="168"/>
      <c r="L168" s="164"/>
      <c r="M168" s="169"/>
      <c r="T168" s="170"/>
      <c r="AT168" s="165" t="s">
        <v>143</v>
      </c>
      <c r="AU168" s="165" t="s">
        <v>89</v>
      </c>
      <c r="AV168" s="14" t="s">
        <v>139</v>
      </c>
      <c r="AW168" s="14" t="s">
        <v>35</v>
      </c>
      <c r="AX168" s="14" t="s">
        <v>87</v>
      </c>
      <c r="AY168" s="165" t="s">
        <v>132</v>
      </c>
    </row>
    <row r="169" spans="2:65" s="1" customFormat="1" ht="33" customHeight="1">
      <c r="B169" s="31"/>
      <c r="C169" s="132" t="s">
        <v>174</v>
      </c>
      <c r="D169" s="132" t="s">
        <v>135</v>
      </c>
      <c r="E169" s="133" t="s">
        <v>175</v>
      </c>
      <c r="F169" s="134" t="s">
        <v>176</v>
      </c>
      <c r="G169" s="135" t="s">
        <v>138</v>
      </c>
      <c r="H169" s="136">
        <v>501.21</v>
      </c>
      <c r="I169" s="137"/>
      <c r="J169" s="138">
        <f>ROUND(I169*H169,2)</f>
        <v>0</v>
      </c>
      <c r="K169" s="139"/>
      <c r="L169" s="31"/>
      <c r="M169" s="140" t="s">
        <v>1</v>
      </c>
      <c r="N169" s="141" t="s">
        <v>44</v>
      </c>
      <c r="P169" s="142">
        <f>O169*H169</f>
        <v>0</v>
      </c>
      <c r="Q169" s="142">
        <v>0.02181</v>
      </c>
      <c r="R169" s="142">
        <f>Q169*H169</f>
        <v>10.9313901</v>
      </c>
      <c r="S169" s="142">
        <v>0</v>
      </c>
      <c r="T169" s="143">
        <f>S169*H169</f>
        <v>0</v>
      </c>
      <c r="AR169" s="144" t="s">
        <v>139</v>
      </c>
      <c r="AT169" s="144" t="s">
        <v>135</v>
      </c>
      <c r="AU169" s="144" t="s">
        <v>89</v>
      </c>
      <c r="AY169" s="16" t="s">
        <v>132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6" t="s">
        <v>87</v>
      </c>
      <c r="BK169" s="145">
        <f>ROUND(I169*H169,2)</f>
        <v>0</v>
      </c>
      <c r="BL169" s="16" t="s">
        <v>139</v>
      </c>
      <c r="BM169" s="144" t="s">
        <v>177</v>
      </c>
    </row>
    <row r="170" spans="2:47" s="1" customFormat="1" ht="11.25">
      <c r="B170" s="31"/>
      <c r="D170" s="146" t="s">
        <v>141</v>
      </c>
      <c r="F170" s="147" t="s">
        <v>178</v>
      </c>
      <c r="I170" s="148"/>
      <c r="L170" s="31"/>
      <c r="M170" s="149"/>
      <c r="T170" s="55"/>
      <c r="AT170" s="16" t="s">
        <v>141</v>
      </c>
      <c r="AU170" s="16" t="s">
        <v>89</v>
      </c>
    </row>
    <row r="171" spans="2:51" s="12" customFormat="1" ht="11.25">
      <c r="B171" s="150"/>
      <c r="D171" s="151" t="s">
        <v>143</v>
      </c>
      <c r="E171" s="152" t="s">
        <v>1</v>
      </c>
      <c r="F171" s="153" t="s">
        <v>145</v>
      </c>
      <c r="H171" s="152" t="s">
        <v>1</v>
      </c>
      <c r="I171" s="154"/>
      <c r="L171" s="150"/>
      <c r="M171" s="155"/>
      <c r="T171" s="156"/>
      <c r="AT171" s="152" t="s">
        <v>143</v>
      </c>
      <c r="AU171" s="152" t="s">
        <v>89</v>
      </c>
      <c r="AV171" s="12" t="s">
        <v>87</v>
      </c>
      <c r="AW171" s="12" t="s">
        <v>35</v>
      </c>
      <c r="AX171" s="12" t="s">
        <v>79</v>
      </c>
      <c r="AY171" s="152" t="s">
        <v>132</v>
      </c>
    </row>
    <row r="172" spans="2:51" s="13" customFormat="1" ht="11.25">
      <c r="B172" s="157"/>
      <c r="D172" s="151" t="s">
        <v>143</v>
      </c>
      <c r="E172" s="158" t="s">
        <v>1</v>
      </c>
      <c r="F172" s="159" t="s">
        <v>179</v>
      </c>
      <c r="H172" s="160">
        <v>564.689</v>
      </c>
      <c r="I172" s="161"/>
      <c r="L172" s="157"/>
      <c r="M172" s="162"/>
      <c r="T172" s="163"/>
      <c r="AT172" s="158" t="s">
        <v>143</v>
      </c>
      <c r="AU172" s="158" t="s">
        <v>89</v>
      </c>
      <c r="AV172" s="13" t="s">
        <v>89</v>
      </c>
      <c r="AW172" s="13" t="s">
        <v>35</v>
      </c>
      <c r="AX172" s="13" t="s">
        <v>79</v>
      </c>
      <c r="AY172" s="158" t="s">
        <v>132</v>
      </c>
    </row>
    <row r="173" spans="2:51" s="13" customFormat="1" ht="11.25">
      <c r="B173" s="157"/>
      <c r="D173" s="151" t="s">
        <v>143</v>
      </c>
      <c r="E173" s="158" t="s">
        <v>1</v>
      </c>
      <c r="F173" s="159" t="s">
        <v>180</v>
      </c>
      <c r="H173" s="160">
        <v>-63.479</v>
      </c>
      <c r="I173" s="161"/>
      <c r="L173" s="157"/>
      <c r="M173" s="162"/>
      <c r="T173" s="163"/>
      <c r="AT173" s="158" t="s">
        <v>143</v>
      </c>
      <c r="AU173" s="158" t="s">
        <v>89</v>
      </c>
      <c r="AV173" s="13" t="s">
        <v>89</v>
      </c>
      <c r="AW173" s="13" t="s">
        <v>35</v>
      </c>
      <c r="AX173" s="13" t="s">
        <v>79</v>
      </c>
      <c r="AY173" s="158" t="s">
        <v>132</v>
      </c>
    </row>
    <row r="174" spans="2:51" s="14" customFormat="1" ht="11.25">
      <c r="B174" s="164"/>
      <c r="D174" s="151" t="s">
        <v>143</v>
      </c>
      <c r="E174" s="165" t="s">
        <v>1</v>
      </c>
      <c r="F174" s="166" t="s">
        <v>147</v>
      </c>
      <c r="H174" s="167">
        <v>501.21</v>
      </c>
      <c r="I174" s="168"/>
      <c r="L174" s="164"/>
      <c r="M174" s="169"/>
      <c r="T174" s="170"/>
      <c r="AT174" s="165" t="s">
        <v>143</v>
      </c>
      <c r="AU174" s="165" t="s">
        <v>89</v>
      </c>
      <c r="AV174" s="14" t="s">
        <v>139</v>
      </c>
      <c r="AW174" s="14" t="s">
        <v>35</v>
      </c>
      <c r="AX174" s="14" t="s">
        <v>87</v>
      </c>
      <c r="AY174" s="165" t="s">
        <v>132</v>
      </c>
    </row>
    <row r="175" spans="2:65" s="1" customFormat="1" ht="16.5" customHeight="1">
      <c r="B175" s="31"/>
      <c r="C175" s="132" t="s">
        <v>181</v>
      </c>
      <c r="D175" s="132" t="s">
        <v>135</v>
      </c>
      <c r="E175" s="133" t="s">
        <v>182</v>
      </c>
      <c r="F175" s="134" t="s">
        <v>183</v>
      </c>
      <c r="G175" s="135" t="s">
        <v>138</v>
      </c>
      <c r="H175" s="136">
        <v>66.845</v>
      </c>
      <c r="I175" s="137"/>
      <c r="J175" s="138">
        <f>ROUND(I175*H175,2)</f>
        <v>0</v>
      </c>
      <c r="K175" s="139"/>
      <c r="L175" s="31"/>
      <c r="M175" s="140" t="s">
        <v>1</v>
      </c>
      <c r="N175" s="141" t="s">
        <v>44</v>
      </c>
      <c r="P175" s="142">
        <f>O175*H175</f>
        <v>0</v>
      </c>
      <c r="Q175" s="142">
        <v>0.00011</v>
      </c>
      <c r="R175" s="142">
        <f>Q175*H175</f>
        <v>0.0073529500000000005</v>
      </c>
      <c r="S175" s="142">
        <v>6E-05</v>
      </c>
      <c r="T175" s="143">
        <f>S175*H175</f>
        <v>0.0040107</v>
      </c>
      <c r="AR175" s="144" t="s">
        <v>139</v>
      </c>
      <c r="AT175" s="144" t="s">
        <v>135</v>
      </c>
      <c r="AU175" s="144" t="s">
        <v>89</v>
      </c>
      <c r="AY175" s="16" t="s">
        <v>132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87</v>
      </c>
      <c r="BK175" s="145">
        <f>ROUND(I175*H175,2)</f>
        <v>0</v>
      </c>
      <c r="BL175" s="16" t="s">
        <v>139</v>
      </c>
      <c r="BM175" s="144" t="s">
        <v>184</v>
      </c>
    </row>
    <row r="176" spans="2:47" s="1" customFormat="1" ht="11.25">
      <c r="B176" s="31"/>
      <c r="D176" s="146" t="s">
        <v>141</v>
      </c>
      <c r="F176" s="147" t="s">
        <v>185</v>
      </c>
      <c r="I176" s="148"/>
      <c r="L176" s="31"/>
      <c r="M176" s="149"/>
      <c r="T176" s="55"/>
      <c r="AT176" s="16" t="s">
        <v>141</v>
      </c>
      <c r="AU176" s="16" t="s">
        <v>89</v>
      </c>
    </row>
    <row r="177" spans="2:51" s="12" customFormat="1" ht="11.25">
      <c r="B177" s="150"/>
      <c r="D177" s="151" t="s">
        <v>143</v>
      </c>
      <c r="E177" s="152" t="s">
        <v>1</v>
      </c>
      <c r="F177" s="153" t="s">
        <v>186</v>
      </c>
      <c r="H177" s="152" t="s">
        <v>1</v>
      </c>
      <c r="I177" s="154"/>
      <c r="L177" s="150"/>
      <c r="M177" s="155"/>
      <c r="T177" s="156"/>
      <c r="AT177" s="152" t="s">
        <v>143</v>
      </c>
      <c r="AU177" s="152" t="s">
        <v>89</v>
      </c>
      <c r="AV177" s="12" t="s">
        <v>87</v>
      </c>
      <c r="AW177" s="12" t="s">
        <v>35</v>
      </c>
      <c r="AX177" s="12" t="s">
        <v>79</v>
      </c>
      <c r="AY177" s="152" t="s">
        <v>132</v>
      </c>
    </row>
    <row r="178" spans="2:51" s="13" customFormat="1" ht="11.25">
      <c r="B178" s="157"/>
      <c r="D178" s="151" t="s">
        <v>143</v>
      </c>
      <c r="E178" s="158" t="s">
        <v>1</v>
      </c>
      <c r="F178" s="159" t="s">
        <v>187</v>
      </c>
      <c r="H178" s="160">
        <v>66.845</v>
      </c>
      <c r="I178" s="161"/>
      <c r="L178" s="157"/>
      <c r="M178" s="162"/>
      <c r="T178" s="163"/>
      <c r="AT178" s="158" t="s">
        <v>143</v>
      </c>
      <c r="AU178" s="158" t="s">
        <v>89</v>
      </c>
      <c r="AV178" s="13" t="s">
        <v>89</v>
      </c>
      <c r="AW178" s="13" t="s">
        <v>35</v>
      </c>
      <c r="AX178" s="13" t="s">
        <v>79</v>
      </c>
      <c r="AY178" s="158" t="s">
        <v>132</v>
      </c>
    </row>
    <row r="179" spans="2:51" s="14" customFormat="1" ht="11.25">
      <c r="B179" s="164"/>
      <c r="D179" s="151" t="s">
        <v>143</v>
      </c>
      <c r="E179" s="165" t="s">
        <v>1</v>
      </c>
      <c r="F179" s="166" t="s">
        <v>147</v>
      </c>
      <c r="H179" s="167">
        <v>66.845</v>
      </c>
      <c r="I179" s="168"/>
      <c r="L179" s="164"/>
      <c r="M179" s="169"/>
      <c r="T179" s="170"/>
      <c r="AT179" s="165" t="s">
        <v>143</v>
      </c>
      <c r="AU179" s="165" t="s">
        <v>89</v>
      </c>
      <c r="AV179" s="14" t="s">
        <v>139</v>
      </c>
      <c r="AW179" s="14" t="s">
        <v>35</v>
      </c>
      <c r="AX179" s="14" t="s">
        <v>87</v>
      </c>
      <c r="AY179" s="165" t="s">
        <v>132</v>
      </c>
    </row>
    <row r="180" spans="2:65" s="1" customFormat="1" ht="24.2" customHeight="1">
      <c r="B180" s="31"/>
      <c r="C180" s="132" t="s">
        <v>188</v>
      </c>
      <c r="D180" s="132" t="s">
        <v>135</v>
      </c>
      <c r="E180" s="133" t="s">
        <v>189</v>
      </c>
      <c r="F180" s="134" t="s">
        <v>190</v>
      </c>
      <c r="G180" s="135" t="s">
        <v>191</v>
      </c>
      <c r="H180" s="136">
        <v>247.8</v>
      </c>
      <c r="I180" s="137"/>
      <c r="J180" s="138">
        <f>ROUND(I180*H180,2)</f>
        <v>0</v>
      </c>
      <c r="K180" s="139"/>
      <c r="L180" s="31"/>
      <c r="M180" s="140" t="s">
        <v>1</v>
      </c>
      <c r="N180" s="141" t="s">
        <v>44</v>
      </c>
      <c r="P180" s="142">
        <f>O180*H180</f>
        <v>0</v>
      </c>
      <c r="Q180" s="142">
        <v>0.0015</v>
      </c>
      <c r="R180" s="142">
        <f>Q180*H180</f>
        <v>0.37170000000000003</v>
      </c>
      <c r="S180" s="142">
        <v>0</v>
      </c>
      <c r="T180" s="143">
        <f>S180*H180</f>
        <v>0</v>
      </c>
      <c r="AR180" s="144" t="s">
        <v>139</v>
      </c>
      <c r="AT180" s="144" t="s">
        <v>135</v>
      </c>
      <c r="AU180" s="144" t="s">
        <v>89</v>
      </c>
      <c r="AY180" s="16" t="s">
        <v>132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6" t="s">
        <v>87</v>
      </c>
      <c r="BK180" s="145">
        <f>ROUND(I180*H180,2)</f>
        <v>0</v>
      </c>
      <c r="BL180" s="16" t="s">
        <v>139</v>
      </c>
      <c r="BM180" s="144" t="s">
        <v>192</v>
      </c>
    </row>
    <row r="181" spans="2:47" s="1" customFormat="1" ht="11.25">
      <c r="B181" s="31"/>
      <c r="D181" s="146" t="s">
        <v>141</v>
      </c>
      <c r="F181" s="147" t="s">
        <v>193</v>
      </c>
      <c r="I181" s="148"/>
      <c r="L181" s="31"/>
      <c r="M181" s="149"/>
      <c r="T181" s="55"/>
      <c r="AT181" s="16" t="s">
        <v>141</v>
      </c>
      <c r="AU181" s="16" t="s">
        <v>89</v>
      </c>
    </row>
    <row r="182" spans="2:51" s="12" customFormat="1" ht="11.25">
      <c r="B182" s="150"/>
      <c r="D182" s="151" t="s">
        <v>143</v>
      </c>
      <c r="E182" s="152" t="s">
        <v>1</v>
      </c>
      <c r="F182" s="153" t="s">
        <v>194</v>
      </c>
      <c r="H182" s="152" t="s">
        <v>1</v>
      </c>
      <c r="I182" s="154"/>
      <c r="L182" s="150"/>
      <c r="M182" s="155"/>
      <c r="T182" s="156"/>
      <c r="AT182" s="152" t="s">
        <v>143</v>
      </c>
      <c r="AU182" s="152" t="s">
        <v>89</v>
      </c>
      <c r="AV182" s="12" t="s">
        <v>87</v>
      </c>
      <c r="AW182" s="12" t="s">
        <v>35</v>
      </c>
      <c r="AX182" s="12" t="s">
        <v>79</v>
      </c>
      <c r="AY182" s="152" t="s">
        <v>132</v>
      </c>
    </row>
    <row r="183" spans="2:51" s="13" customFormat="1" ht="11.25">
      <c r="B183" s="157"/>
      <c r="D183" s="151" t="s">
        <v>143</v>
      </c>
      <c r="E183" s="158" t="s">
        <v>1</v>
      </c>
      <c r="F183" s="159" t="s">
        <v>195</v>
      </c>
      <c r="H183" s="160">
        <v>123.9</v>
      </c>
      <c r="I183" s="161"/>
      <c r="L183" s="157"/>
      <c r="M183" s="162"/>
      <c r="T183" s="163"/>
      <c r="AT183" s="158" t="s">
        <v>143</v>
      </c>
      <c r="AU183" s="158" t="s">
        <v>89</v>
      </c>
      <c r="AV183" s="13" t="s">
        <v>89</v>
      </c>
      <c r="AW183" s="13" t="s">
        <v>35</v>
      </c>
      <c r="AX183" s="13" t="s">
        <v>79</v>
      </c>
      <c r="AY183" s="158" t="s">
        <v>132</v>
      </c>
    </row>
    <row r="184" spans="2:51" s="12" customFormat="1" ht="11.25">
      <c r="B184" s="150"/>
      <c r="D184" s="151" t="s">
        <v>143</v>
      </c>
      <c r="E184" s="152" t="s">
        <v>1</v>
      </c>
      <c r="F184" s="153" t="s">
        <v>196</v>
      </c>
      <c r="H184" s="152" t="s">
        <v>1</v>
      </c>
      <c r="I184" s="154"/>
      <c r="L184" s="150"/>
      <c r="M184" s="155"/>
      <c r="T184" s="156"/>
      <c r="AT184" s="152" t="s">
        <v>143</v>
      </c>
      <c r="AU184" s="152" t="s">
        <v>89</v>
      </c>
      <c r="AV184" s="12" t="s">
        <v>87</v>
      </c>
      <c r="AW184" s="12" t="s">
        <v>35</v>
      </c>
      <c r="AX184" s="12" t="s">
        <v>79</v>
      </c>
      <c r="AY184" s="152" t="s">
        <v>132</v>
      </c>
    </row>
    <row r="185" spans="2:51" s="13" customFormat="1" ht="11.25">
      <c r="B185" s="157"/>
      <c r="D185" s="151" t="s">
        <v>143</v>
      </c>
      <c r="E185" s="158" t="s">
        <v>1</v>
      </c>
      <c r="F185" s="159" t="s">
        <v>195</v>
      </c>
      <c r="H185" s="160">
        <v>123.9</v>
      </c>
      <c r="I185" s="161"/>
      <c r="L185" s="157"/>
      <c r="M185" s="162"/>
      <c r="T185" s="163"/>
      <c r="AT185" s="158" t="s">
        <v>143</v>
      </c>
      <c r="AU185" s="158" t="s">
        <v>89</v>
      </c>
      <c r="AV185" s="13" t="s">
        <v>89</v>
      </c>
      <c r="AW185" s="13" t="s">
        <v>35</v>
      </c>
      <c r="AX185" s="13" t="s">
        <v>79</v>
      </c>
      <c r="AY185" s="158" t="s">
        <v>132</v>
      </c>
    </row>
    <row r="186" spans="2:51" s="14" customFormat="1" ht="11.25">
      <c r="B186" s="164"/>
      <c r="D186" s="151" t="s">
        <v>143</v>
      </c>
      <c r="E186" s="165" t="s">
        <v>1</v>
      </c>
      <c r="F186" s="166" t="s">
        <v>147</v>
      </c>
      <c r="H186" s="167">
        <v>247.8</v>
      </c>
      <c r="I186" s="168"/>
      <c r="L186" s="164"/>
      <c r="M186" s="169"/>
      <c r="T186" s="170"/>
      <c r="AT186" s="165" t="s">
        <v>143</v>
      </c>
      <c r="AU186" s="165" t="s">
        <v>89</v>
      </c>
      <c r="AV186" s="14" t="s">
        <v>139</v>
      </c>
      <c r="AW186" s="14" t="s">
        <v>35</v>
      </c>
      <c r="AX186" s="14" t="s">
        <v>87</v>
      </c>
      <c r="AY186" s="165" t="s">
        <v>132</v>
      </c>
    </row>
    <row r="187" spans="2:65" s="1" customFormat="1" ht="16.5" customHeight="1">
      <c r="B187" s="31"/>
      <c r="C187" s="132" t="s">
        <v>197</v>
      </c>
      <c r="D187" s="132" t="s">
        <v>135</v>
      </c>
      <c r="E187" s="133" t="s">
        <v>198</v>
      </c>
      <c r="F187" s="134" t="s">
        <v>199</v>
      </c>
      <c r="G187" s="135" t="s">
        <v>138</v>
      </c>
      <c r="H187" s="136">
        <v>84</v>
      </c>
      <c r="I187" s="137"/>
      <c r="J187" s="138">
        <f>ROUND(I187*H187,2)</f>
        <v>0</v>
      </c>
      <c r="K187" s="139"/>
      <c r="L187" s="31"/>
      <c r="M187" s="140" t="s">
        <v>1</v>
      </c>
      <c r="N187" s="141" t="s">
        <v>44</v>
      </c>
      <c r="P187" s="142">
        <f>O187*H187</f>
        <v>0</v>
      </c>
      <c r="Q187" s="142">
        <v>0.02644</v>
      </c>
      <c r="R187" s="142">
        <f>Q187*H187</f>
        <v>2.2209600000000003</v>
      </c>
      <c r="S187" s="142">
        <v>0.026</v>
      </c>
      <c r="T187" s="143">
        <f>S187*H187</f>
        <v>2.1839999999999997</v>
      </c>
      <c r="AR187" s="144" t="s">
        <v>139</v>
      </c>
      <c r="AT187" s="144" t="s">
        <v>135</v>
      </c>
      <c r="AU187" s="144" t="s">
        <v>89</v>
      </c>
      <c r="AY187" s="16" t="s">
        <v>132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6" t="s">
        <v>87</v>
      </c>
      <c r="BK187" s="145">
        <f>ROUND(I187*H187,2)</f>
        <v>0</v>
      </c>
      <c r="BL187" s="16" t="s">
        <v>139</v>
      </c>
      <c r="BM187" s="144" t="s">
        <v>200</v>
      </c>
    </row>
    <row r="188" spans="2:47" s="1" customFormat="1" ht="11.25">
      <c r="B188" s="31"/>
      <c r="D188" s="146" t="s">
        <v>141</v>
      </c>
      <c r="F188" s="147" t="s">
        <v>201</v>
      </c>
      <c r="I188" s="148"/>
      <c r="L188" s="31"/>
      <c r="M188" s="149"/>
      <c r="T188" s="55"/>
      <c r="AT188" s="16" t="s">
        <v>141</v>
      </c>
      <c r="AU188" s="16" t="s">
        <v>89</v>
      </c>
    </row>
    <row r="189" spans="2:51" s="12" customFormat="1" ht="11.25">
      <c r="B189" s="150"/>
      <c r="D189" s="151" t="s">
        <v>143</v>
      </c>
      <c r="E189" s="152" t="s">
        <v>1</v>
      </c>
      <c r="F189" s="153" t="s">
        <v>202</v>
      </c>
      <c r="H189" s="152" t="s">
        <v>1</v>
      </c>
      <c r="I189" s="154"/>
      <c r="L189" s="150"/>
      <c r="M189" s="155"/>
      <c r="T189" s="156"/>
      <c r="AT189" s="152" t="s">
        <v>143</v>
      </c>
      <c r="AU189" s="152" t="s">
        <v>89</v>
      </c>
      <c r="AV189" s="12" t="s">
        <v>87</v>
      </c>
      <c r="AW189" s="12" t="s">
        <v>35</v>
      </c>
      <c r="AX189" s="12" t="s">
        <v>79</v>
      </c>
      <c r="AY189" s="152" t="s">
        <v>132</v>
      </c>
    </row>
    <row r="190" spans="2:51" s="13" customFormat="1" ht="11.25">
      <c r="B190" s="157"/>
      <c r="D190" s="151" t="s">
        <v>143</v>
      </c>
      <c r="E190" s="158" t="s">
        <v>1</v>
      </c>
      <c r="F190" s="159" t="s">
        <v>203</v>
      </c>
      <c r="H190" s="160">
        <v>84</v>
      </c>
      <c r="I190" s="161"/>
      <c r="L190" s="157"/>
      <c r="M190" s="162"/>
      <c r="T190" s="163"/>
      <c r="AT190" s="158" t="s">
        <v>143</v>
      </c>
      <c r="AU190" s="158" t="s">
        <v>89</v>
      </c>
      <c r="AV190" s="13" t="s">
        <v>89</v>
      </c>
      <c r="AW190" s="13" t="s">
        <v>35</v>
      </c>
      <c r="AX190" s="13" t="s">
        <v>79</v>
      </c>
      <c r="AY190" s="158" t="s">
        <v>132</v>
      </c>
    </row>
    <row r="191" spans="2:51" s="14" customFormat="1" ht="11.25">
      <c r="B191" s="164"/>
      <c r="D191" s="151" t="s">
        <v>143</v>
      </c>
      <c r="E191" s="165" t="s">
        <v>1</v>
      </c>
      <c r="F191" s="166" t="s">
        <v>147</v>
      </c>
      <c r="H191" s="167">
        <v>84</v>
      </c>
      <c r="I191" s="168"/>
      <c r="L191" s="164"/>
      <c r="M191" s="169"/>
      <c r="T191" s="170"/>
      <c r="AT191" s="165" t="s">
        <v>143</v>
      </c>
      <c r="AU191" s="165" t="s">
        <v>89</v>
      </c>
      <c r="AV191" s="14" t="s">
        <v>139</v>
      </c>
      <c r="AW191" s="14" t="s">
        <v>35</v>
      </c>
      <c r="AX191" s="14" t="s">
        <v>87</v>
      </c>
      <c r="AY191" s="165" t="s">
        <v>132</v>
      </c>
    </row>
    <row r="192" spans="2:65" s="1" customFormat="1" ht="24.2" customHeight="1">
      <c r="B192" s="31"/>
      <c r="C192" s="132" t="s">
        <v>204</v>
      </c>
      <c r="D192" s="132" t="s">
        <v>135</v>
      </c>
      <c r="E192" s="133" t="s">
        <v>205</v>
      </c>
      <c r="F192" s="134" t="s">
        <v>206</v>
      </c>
      <c r="G192" s="135" t="s">
        <v>207</v>
      </c>
      <c r="H192" s="136">
        <v>12</v>
      </c>
      <c r="I192" s="137"/>
      <c r="J192" s="138">
        <f>ROUND(I192*H192,2)</f>
        <v>0</v>
      </c>
      <c r="K192" s="139"/>
      <c r="L192" s="31"/>
      <c r="M192" s="140" t="s">
        <v>1</v>
      </c>
      <c r="N192" s="141" t="s">
        <v>44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139</v>
      </c>
      <c r="AT192" s="144" t="s">
        <v>135</v>
      </c>
      <c r="AU192" s="144" t="s">
        <v>89</v>
      </c>
      <c r="AY192" s="16" t="s">
        <v>132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6" t="s">
        <v>87</v>
      </c>
      <c r="BK192" s="145">
        <f>ROUND(I192*H192,2)</f>
        <v>0</v>
      </c>
      <c r="BL192" s="16" t="s">
        <v>139</v>
      </c>
      <c r="BM192" s="144" t="s">
        <v>208</v>
      </c>
    </row>
    <row r="193" spans="2:47" s="1" customFormat="1" ht="11.25">
      <c r="B193" s="31"/>
      <c r="D193" s="146" t="s">
        <v>141</v>
      </c>
      <c r="F193" s="147" t="s">
        <v>209</v>
      </c>
      <c r="I193" s="148"/>
      <c r="L193" s="31"/>
      <c r="M193" s="149"/>
      <c r="T193" s="55"/>
      <c r="AT193" s="16" t="s">
        <v>141</v>
      </c>
      <c r="AU193" s="16" t="s">
        <v>89</v>
      </c>
    </row>
    <row r="194" spans="2:51" s="12" customFormat="1" ht="11.25">
      <c r="B194" s="150"/>
      <c r="D194" s="151" t="s">
        <v>143</v>
      </c>
      <c r="E194" s="152" t="s">
        <v>1</v>
      </c>
      <c r="F194" s="153" t="s">
        <v>210</v>
      </c>
      <c r="H194" s="152" t="s">
        <v>1</v>
      </c>
      <c r="I194" s="154"/>
      <c r="L194" s="150"/>
      <c r="M194" s="155"/>
      <c r="T194" s="156"/>
      <c r="AT194" s="152" t="s">
        <v>143</v>
      </c>
      <c r="AU194" s="152" t="s">
        <v>89</v>
      </c>
      <c r="AV194" s="12" t="s">
        <v>87</v>
      </c>
      <c r="AW194" s="12" t="s">
        <v>35</v>
      </c>
      <c r="AX194" s="12" t="s">
        <v>79</v>
      </c>
      <c r="AY194" s="152" t="s">
        <v>132</v>
      </c>
    </row>
    <row r="195" spans="2:51" s="13" customFormat="1" ht="11.25">
      <c r="B195" s="157"/>
      <c r="D195" s="151" t="s">
        <v>143</v>
      </c>
      <c r="E195" s="158" t="s">
        <v>1</v>
      </c>
      <c r="F195" s="159" t="s">
        <v>211</v>
      </c>
      <c r="H195" s="160">
        <v>12</v>
      </c>
      <c r="I195" s="161"/>
      <c r="L195" s="157"/>
      <c r="M195" s="162"/>
      <c r="T195" s="163"/>
      <c r="AT195" s="158" t="s">
        <v>143</v>
      </c>
      <c r="AU195" s="158" t="s">
        <v>89</v>
      </c>
      <c r="AV195" s="13" t="s">
        <v>89</v>
      </c>
      <c r="AW195" s="13" t="s">
        <v>35</v>
      </c>
      <c r="AX195" s="13" t="s">
        <v>79</v>
      </c>
      <c r="AY195" s="158" t="s">
        <v>132</v>
      </c>
    </row>
    <row r="196" spans="2:51" s="14" customFormat="1" ht="11.25">
      <c r="B196" s="164"/>
      <c r="D196" s="151" t="s">
        <v>143</v>
      </c>
      <c r="E196" s="165" t="s">
        <v>1</v>
      </c>
      <c r="F196" s="166" t="s">
        <v>147</v>
      </c>
      <c r="H196" s="167">
        <v>12</v>
      </c>
      <c r="I196" s="168"/>
      <c r="L196" s="164"/>
      <c r="M196" s="169"/>
      <c r="T196" s="170"/>
      <c r="AT196" s="165" t="s">
        <v>143</v>
      </c>
      <c r="AU196" s="165" t="s">
        <v>89</v>
      </c>
      <c r="AV196" s="14" t="s">
        <v>139</v>
      </c>
      <c r="AW196" s="14" t="s">
        <v>35</v>
      </c>
      <c r="AX196" s="14" t="s">
        <v>87</v>
      </c>
      <c r="AY196" s="165" t="s">
        <v>132</v>
      </c>
    </row>
    <row r="197" spans="2:65" s="1" customFormat="1" ht="21.75" customHeight="1">
      <c r="B197" s="31"/>
      <c r="C197" s="171" t="s">
        <v>8</v>
      </c>
      <c r="D197" s="171" t="s">
        <v>212</v>
      </c>
      <c r="E197" s="172" t="s">
        <v>213</v>
      </c>
      <c r="F197" s="173" t="s">
        <v>214</v>
      </c>
      <c r="G197" s="174" t="s">
        <v>207</v>
      </c>
      <c r="H197" s="175">
        <v>12</v>
      </c>
      <c r="I197" s="176"/>
      <c r="J197" s="177">
        <f>ROUND(I197*H197,2)</f>
        <v>0</v>
      </c>
      <c r="K197" s="178"/>
      <c r="L197" s="179"/>
      <c r="M197" s="180" t="s">
        <v>1</v>
      </c>
      <c r="N197" s="181" t="s">
        <v>44</v>
      </c>
      <c r="P197" s="142">
        <f>O197*H197</f>
        <v>0</v>
      </c>
      <c r="Q197" s="142">
        <v>0.00024</v>
      </c>
      <c r="R197" s="142">
        <f>Q197*H197</f>
        <v>0.00288</v>
      </c>
      <c r="S197" s="142">
        <v>0</v>
      </c>
      <c r="T197" s="143">
        <f>S197*H197</f>
        <v>0</v>
      </c>
      <c r="AR197" s="144" t="s">
        <v>181</v>
      </c>
      <c r="AT197" s="144" t="s">
        <v>212</v>
      </c>
      <c r="AU197" s="144" t="s">
        <v>89</v>
      </c>
      <c r="AY197" s="16" t="s">
        <v>132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6" t="s">
        <v>87</v>
      </c>
      <c r="BK197" s="145">
        <f>ROUND(I197*H197,2)</f>
        <v>0</v>
      </c>
      <c r="BL197" s="16" t="s">
        <v>139</v>
      </c>
      <c r="BM197" s="144" t="s">
        <v>215</v>
      </c>
    </row>
    <row r="198" spans="2:63" s="11" customFormat="1" ht="22.9" customHeight="1">
      <c r="B198" s="120"/>
      <c r="D198" s="121" t="s">
        <v>78</v>
      </c>
      <c r="E198" s="130" t="s">
        <v>188</v>
      </c>
      <c r="F198" s="130" t="s">
        <v>216</v>
      </c>
      <c r="I198" s="123"/>
      <c r="J198" s="131">
        <f>BK198</f>
        <v>0</v>
      </c>
      <c r="L198" s="120"/>
      <c r="M198" s="125"/>
      <c r="P198" s="126">
        <f>SUM(P199:P287)</f>
        <v>0</v>
      </c>
      <c r="R198" s="126">
        <f>SUM(R199:R287)</f>
        <v>0.14250680000000002</v>
      </c>
      <c r="T198" s="127">
        <f>SUM(T199:T287)</f>
        <v>8.62632</v>
      </c>
      <c r="AR198" s="121" t="s">
        <v>87</v>
      </c>
      <c r="AT198" s="128" t="s">
        <v>78</v>
      </c>
      <c r="AU198" s="128" t="s">
        <v>87</v>
      </c>
      <c r="AY198" s="121" t="s">
        <v>132</v>
      </c>
      <c r="BK198" s="129">
        <f>SUM(BK199:BK287)</f>
        <v>0</v>
      </c>
    </row>
    <row r="199" spans="2:65" s="1" customFormat="1" ht="24.2" customHeight="1">
      <c r="B199" s="31"/>
      <c r="C199" s="132" t="s">
        <v>217</v>
      </c>
      <c r="D199" s="132" t="s">
        <v>135</v>
      </c>
      <c r="E199" s="133" t="s">
        <v>218</v>
      </c>
      <c r="F199" s="134" t="s">
        <v>219</v>
      </c>
      <c r="G199" s="135" t="s">
        <v>191</v>
      </c>
      <c r="H199" s="136">
        <v>42</v>
      </c>
      <c r="I199" s="137"/>
      <c r="J199" s="138">
        <f>ROUND(I199*H199,2)</f>
        <v>0</v>
      </c>
      <c r="K199" s="139"/>
      <c r="L199" s="31"/>
      <c r="M199" s="140" t="s">
        <v>1</v>
      </c>
      <c r="N199" s="141" t="s">
        <v>44</v>
      </c>
      <c r="P199" s="142">
        <f>O199*H199</f>
        <v>0</v>
      </c>
      <c r="Q199" s="142">
        <v>0.00025</v>
      </c>
      <c r="R199" s="142">
        <f>Q199*H199</f>
        <v>0.0105</v>
      </c>
      <c r="S199" s="142">
        <v>0</v>
      </c>
      <c r="T199" s="143">
        <f>S199*H199</f>
        <v>0</v>
      </c>
      <c r="AR199" s="144" t="s">
        <v>139</v>
      </c>
      <c r="AT199" s="144" t="s">
        <v>135</v>
      </c>
      <c r="AU199" s="144" t="s">
        <v>89</v>
      </c>
      <c r="AY199" s="16" t="s">
        <v>132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6" t="s">
        <v>87</v>
      </c>
      <c r="BK199" s="145">
        <f>ROUND(I199*H199,2)</f>
        <v>0</v>
      </c>
      <c r="BL199" s="16" t="s">
        <v>139</v>
      </c>
      <c r="BM199" s="144" t="s">
        <v>220</v>
      </c>
    </row>
    <row r="200" spans="2:47" s="1" customFormat="1" ht="11.25">
      <c r="B200" s="31"/>
      <c r="D200" s="146" t="s">
        <v>141</v>
      </c>
      <c r="F200" s="147" t="s">
        <v>221</v>
      </c>
      <c r="I200" s="148"/>
      <c r="L200" s="31"/>
      <c r="M200" s="149"/>
      <c r="T200" s="55"/>
      <c r="AT200" s="16" t="s">
        <v>141</v>
      </c>
      <c r="AU200" s="16" t="s">
        <v>89</v>
      </c>
    </row>
    <row r="201" spans="2:51" s="12" customFormat="1" ht="11.25">
      <c r="B201" s="150"/>
      <c r="D201" s="151" t="s">
        <v>143</v>
      </c>
      <c r="E201" s="152" t="s">
        <v>1</v>
      </c>
      <c r="F201" s="153" t="s">
        <v>202</v>
      </c>
      <c r="H201" s="152" t="s">
        <v>1</v>
      </c>
      <c r="I201" s="154"/>
      <c r="L201" s="150"/>
      <c r="M201" s="155"/>
      <c r="T201" s="156"/>
      <c r="AT201" s="152" t="s">
        <v>143</v>
      </c>
      <c r="AU201" s="152" t="s">
        <v>89</v>
      </c>
      <c r="AV201" s="12" t="s">
        <v>87</v>
      </c>
      <c r="AW201" s="12" t="s">
        <v>35</v>
      </c>
      <c r="AX201" s="12" t="s">
        <v>79</v>
      </c>
      <c r="AY201" s="152" t="s">
        <v>132</v>
      </c>
    </row>
    <row r="202" spans="2:51" s="13" customFormat="1" ht="11.25">
      <c r="B202" s="157"/>
      <c r="D202" s="151" t="s">
        <v>143</v>
      </c>
      <c r="E202" s="158" t="s">
        <v>1</v>
      </c>
      <c r="F202" s="159" t="s">
        <v>222</v>
      </c>
      <c r="H202" s="160">
        <v>42</v>
      </c>
      <c r="I202" s="161"/>
      <c r="L202" s="157"/>
      <c r="M202" s="162"/>
      <c r="T202" s="163"/>
      <c r="AT202" s="158" t="s">
        <v>143</v>
      </c>
      <c r="AU202" s="158" t="s">
        <v>89</v>
      </c>
      <c r="AV202" s="13" t="s">
        <v>89</v>
      </c>
      <c r="AW202" s="13" t="s">
        <v>35</v>
      </c>
      <c r="AX202" s="13" t="s">
        <v>79</v>
      </c>
      <c r="AY202" s="158" t="s">
        <v>132</v>
      </c>
    </row>
    <row r="203" spans="2:51" s="14" customFormat="1" ht="11.25">
      <c r="B203" s="164"/>
      <c r="D203" s="151" t="s">
        <v>143</v>
      </c>
      <c r="E203" s="165" t="s">
        <v>1</v>
      </c>
      <c r="F203" s="166" t="s">
        <v>147</v>
      </c>
      <c r="H203" s="167">
        <v>42</v>
      </c>
      <c r="I203" s="168"/>
      <c r="L203" s="164"/>
      <c r="M203" s="169"/>
      <c r="T203" s="170"/>
      <c r="AT203" s="165" t="s">
        <v>143</v>
      </c>
      <c r="AU203" s="165" t="s">
        <v>89</v>
      </c>
      <c r="AV203" s="14" t="s">
        <v>139</v>
      </c>
      <c r="AW203" s="14" t="s">
        <v>35</v>
      </c>
      <c r="AX203" s="14" t="s">
        <v>87</v>
      </c>
      <c r="AY203" s="165" t="s">
        <v>132</v>
      </c>
    </row>
    <row r="204" spans="2:65" s="1" customFormat="1" ht="24.2" customHeight="1">
      <c r="B204" s="31"/>
      <c r="C204" s="132" t="s">
        <v>223</v>
      </c>
      <c r="D204" s="132" t="s">
        <v>135</v>
      </c>
      <c r="E204" s="133" t="s">
        <v>224</v>
      </c>
      <c r="F204" s="134" t="s">
        <v>225</v>
      </c>
      <c r="G204" s="135" t="s">
        <v>191</v>
      </c>
      <c r="H204" s="136">
        <v>42</v>
      </c>
      <c r="I204" s="137"/>
      <c r="J204" s="138">
        <f>ROUND(I204*H204,2)</f>
        <v>0</v>
      </c>
      <c r="K204" s="139"/>
      <c r="L204" s="31"/>
      <c r="M204" s="140" t="s">
        <v>1</v>
      </c>
      <c r="N204" s="141" t="s">
        <v>44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139</v>
      </c>
      <c r="AT204" s="144" t="s">
        <v>135</v>
      </c>
      <c r="AU204" s="144" t="s">
        <v>89</v>
      </c>
      <c r="AY204" s="16" t="s">
        <v>132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6" t="s">
        <v>87</v>
      </c>
      <c r="BK204" s="145">
        <f>ROUND(I204*H204,2)</f>
        <v>0</v>
      </c>
      <c r="BL204" s="16" t="s">
        <v>139</v>
      </c>
      <c r="BM204" s="144" t="s">
        <v>226</v>
      </c>
    </row>
    <row r="205" spans="2:47" s="1" customFormat="1" ht="11.25">
      <c r="B205" s="31"/>
      <c r="D205" s="146" t="s">
        <v>141</v>
      </c>
      <c r="F205" s="147" t="s">
        <v>227</v>
      </c>
      <c r="I205" s="148"/>
      <c r="L205" s="31"/>
      <c r="M205" s="149"/>
      <c r="T205" s="55"/>
      <c r="AT205" s="16" t="s">
        <v>141</v>
      </c>
      <c r="AU205" s="16" t="s">
        <v>89</v>
      </c>
    </row>
    <row r="206" spans="2:65" s="1" customFormat="1" ht="24.2" customHeight="1">
      <c r="B206" s="31"/>
      <c r="C206" s="132" t="s">
        <v>228</v>
      </c>
      <c r="D206" s="132" t="s">
        <v>135</v>
      </c>
      <c r="E206" s="133" t="s">
        <v>229</v>
      </c>
      <c r="F206" s="134" t="s">
        <v>230</v>
      </c>
      <c r="G206" s="135" t="s">
        <v>207</v>
      </c>
      <c r="H206" s="136">
        <v>3</v>
      </c>
      <c r="I206" s="137"/>
      <c r="J206" s="138">
        <f>ROUND(I206*H206,2)</f>
        <v>0</v>
      </c>
      <c r="K206" s="139"/>
      <c r="L206" s="31"/>
      <c r="M206" s="140" t="s">
        <v>1</v>
      </c>
      <c r="N206" s="141" t="s">
        <v>44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139</v>
      </c>
      <c r="AT206" s="144" t="s">
        <v>135</v>
      </c>
      <c r="AU206" s="144" t="s">
        <v>89</v>
      </c>
      <c r="AY206" s="16" t="s">
        <v>132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6" t="s">
        <v>87</v>
      </c>
      <c r="BK206" s="145">
        <f>ROUND(I206*H206,2)</f>
        <v>0</v>
      </c>
      <c r="BL206" s="16" t="s">
        <v>139</v>
      </c>
      <c r="BM206" s="144" t="s">
        <v>231</v>
      </c>
    </row>
    <row r="207" spans="2:51" s="13" customFormat="1" ht="11.25">
      <c r="B207" s="157"/>
      <c r="D207" s="151" t="s">
        <v>143</v>
      </c>
      <c r="E207" s="158" t="s">
        <v>1</v>
      </c>
      <c r="F207" s="159" t="s">
        <v>152</v>
      </c>
      <c r="H207" s="160">
        <v>3</v>
      </c>
      <c r="I207" s="161"/>
      <c r="L207" s="157"/>
      <c r="M207" s="162"/>
      <c r="T207" s="163"/>
      <c r="AT207" s="158" t="s">
        <v>143</v>
      </c>
      <c r="AU207" s="158" t="s">
        <v>89</v>
      </c>
      <c r="AV207" s="13" t="s">
        <v>89</v>
      </c>
      <c r="AW207" s="13" t="s">
        <v>35</v>
      </c>
      <c r="AX207" s="13" t="s">
        <v>79</v>
      </c>
      <c r="AY207" s="158" t="s">
        <v>132</v>
      </c>
    </row>
    <row r="208" spans="2:51" s="14" customFormat="1" ht="11.25">
      <c r="B208" s="164"/>
      <c r="D208" s="151" t="s">
        <v>143</v>
      </c>
      <c r="E208" s="165" t="s">
        <v>1</v>
      </c>
      <c r="F208" s="166" t="s">
        <v>147</v>
      </c>
      <c r="H208" s="167">
        <v>3</v>
      </c>
      <c r="I208" s="168"/>
      <c r="L208" s="164"/>
      <c r="M208" s="169"/>
      <c r="T208" s="170"/>
      <c r="AT208" s="165" t="s">
        <v>143</v>
      </c>
      <c r="AU208" s="165" t="s">
        <v>89</v>
      </c>
      <c r="AV208" s="14" t="s">
        <v>139</v>
      </c>
      <c r="AW208" s="14" t="s">
        <v>35</v>
      </c>
      <c r="AX208" s="14" t="s">
        <v>87</v>
      </c>
      <c r="AY208" s="165" t="s">
        <v>132</v>
      </c>
    </row>
    <row r="209" spans="2:65" s="1" customFormat="1" ht="33" customHeight="1">
      <c r="B209" s="31"/>
      <c r="C209" s="132" t="s">
        <v>232</v>
      </c>
      <c r="D209" s="132" t="s">
        <v>135</v>
      </c>
      <c r="E209" s="133" t="s">
        <v>233</v>
      </c>
      <c r="F209" s="134" t="s">
        <v>234</v>
      </c>
      <c r="G209" s="135" t="s">
        <v>235</v>
      </c>
      <c r="H209" s="136">
        <v>278.001</v>
      </c>
      <c r="I209" s="137"/>
      <c r="J209" s="138">
        <f>ROUND(I209*H209,2)</f>
        <v>0</v>
      </c>
      <c r="K209" s="139"/>
      <c r="L209" s="31"/>
      <c r="M209" s="140" t="s">
        <v>1</v>
      </c>
      <c r="N209" s="141" t="s">
        <v>44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139</v>
      </c>
      <c r="AT209" s="144" t="s">
        <v>135</v>
      </c>
      <c r="AU209" s="144" t="s">
        <v>89</v>
      </c>
      <c r="AY209" s="16" t="s">
        <v>132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6" t="s">
        <v>87</v>
      </c>
      <c r="BK209" s="145">
        <f>ROUND(I209*H209,2)</f>
        <v>0</v>
      </c>
      <c r="BL209" s="16" t="s">
        <v>139</v>
      </c>
      <c r="BM209" s="144" t="s">
        <v>236</v>
      </c>
    </row>
    <row r="210" spans="2:47" s="1" customFormat="1" ht="11.25">
      <c r="B210" s="31"/>
      <c r="D210" s="146" t="s">
        <v>141</v>
      </c>
      <c r="F210" s="147" t="s">
        <v>237</v>
      </c>
      <c r="I210" s="148"/>
      <c r="L210" s="31"/>
      <c r="M210" s="149"/>
      <c r="T210" s="55"/>
      <c r="AT210" s="16" t="s">
        <v>141</v>
      </c>
      <c r="AU210" s="16" t="s">
        <v>89</v>
      </c>
    </row>
    <row r="211" spans="2:51" s="12" customFormat="1" ht="11.25">
      <c r="B211" s="150"/>
      <c r="D211" s="151" t="s">
        <v>143</v>
      </c>
      <c r="E211" s="152" t="s">
        <v>1</v>
      </c>
      <c r="F211" s="153" t="s">
        <v>238</v>
      </c>
      <c r="H211" s="152" t="s">
        <v>1</v>
      </c>
      <c r="I211" s="154"/>
      <c r="L211" s="150"/>
      <c r="M211" s="155"/>
      <c r="T211" s="156"/>
      <c r="AT211" s="152" t="s">
        <v>143</v>
      </c>
      <c r="AU211" s="152" t="s">
        <v>89</v>
      </c>
      <c r="AV211" s="12" t="s">
        <v>87</v>
      </c>
      <c r="AW211" s="12" t="s">
        <v>35</v>
      </c>
      <c r="AX211" s="12" t="s">
        <v>79</v>
      </c>
      <c r="AY211" s="152" t="s">
        <v>132</v>
      </c>
    </row>
    <row r="212" spans="2:51" s="13" customFormat="1" ht="11.25">
      <c r="B212" s="157"/>
      <c r="D212" s="151" t="s">
        <v>143</v>
      </c>
      <c r="E212" s="158" t="s">
        <v>1</v>
      </c>
      <c r="F212" s="159" t="s">
        <v>239</v>
      </c>
      <c r="H212" s="160">
        <v>278.001</v>
      </c>
      <c r="I212" s="161"/>
      <c r="L212" s="157"/>
      <c r="M212" s="162"/>
      <c r="T212" s="163"/>
      <c r="AT212" s="158" t="s">
        <v>143</v>
      </c>
      <c r="AU212" s="158" t="s">
        <v>89</v>
      </c>
      <c r="AV212" s="13" t="s">
        <v>89</v>
      </c>
      <c r="AW212" s="13" t="s">
        <v>35</v>
      </c>
      <c r="AX212" s="13" t="s">
        <v>79</v>
      </c>
      <c r="AY212" s="158" t="s">
        <v>132</v>
      </c>
    </row>
    <row r="213" spans="2:51" s="14" customFormat="1" ht="11.25">
      <c r="B213" s="164"/>
      <c r="D213" s="151" t="s">
        <v>143</v>
      </c>
      <c r="E213" s="165" t="s">
        <v>1</v>
      </c>
      <c r="F213" s="166" t="s">
        <v>147</v>
      </c>
      <c r="H213" s="167">
        <v>278.001</v>
      </c>
      <c r="I213" s="168"/>
      <c r="L213" s="164"/>
      <c r="M213" s="169"/>
      <c r="T213" s="170"/>
      <c r="AT213" s="165" t="s">
        <v>143</v>
      </c>
      <c r="AU213" s="165" t="s">
        <v>89</v>
      </c>
      <c r="AV213" s="14" t="s">
        <v>139</v>
      </c>
      <c r="AW213" s="14" t="s">
        <v>35</v>
      </c>
      <c r="AX213" s="14" t="s">
        <v>87</v>
      </c>
      <c r="AY213" s="165" t="s">
        <v>132</v>
      </c>
    </row>
    <row r="214" spans="2:65" s="1" customFormat="1" ht="37.9" customHeight="1">
      <c r="B214" s="31"/>
      <c r="C214" s="132" t="s">
        <v>240</v>
      </c>
      <c r="D214" s="132" t="s">
        <v>135</v>
      </c>
      <c r="E214" s="133" t="s">
        <v>241</v>
      </c>
      <c r="F214" s="134" t="s">
        <v>242</v>
      </c>
      <c r="G214" s="135" t="s">
        <v>235</v>
      </c>
      <c r="H214" s="136">
        <v>25020.09</v>
      </c>
      <c r="I214" s="137"/>
      <c r="J214" s="138">
        <f>ROUND(I214*H214,2)</f>
        <v>0</v>
      </c>
      <c r="K214" s="139"/>
      <c r="L214" s="31"/>
      <c r="M214" s="140" t="s">
        <v>1</v>
      </c>
      <c r="N214" s="141" t="s">
        <v>44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44" t="s">
        <v>139</v>
      </c>
      <c r="AT214" s="144" t="s">
        <v>135</v>
      </c>
      <c r="AU214" s="144" t="s">
        <v>89</v>
      </c>
      <c r="AY214" s="16" t="s">
        <v>132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6" t="s">
        <v>87</v>
      </c>
      <c r="BK214" s="145">
        <f>ROUND(I214*H214,2)</f>
        <v>0</v>
      </c>
      <c r="BL214" s="16" t="s">
        <v>139</v>
      </c>
      <c r="BM214" s="144" t="s">
        <v>243</v>
      </c>
    </row>
    <row r="215" spans="2:47" s="1" customFormat="1" ht="11.25">
      <c r="B215" s="31"/>
      <c r="D215" s="146" t="s">
        <v>141</v>
      </c>
      <c r="F215" s="147" t="s">
        <v>244</v>
      </c>
      <c r="I215" s="148"/>
      <c r="L215" s="31"/>
      <c r="M215" s="149"/>
      <c r="T215" s="55"/>
      <c r="AT215" s="16" t="s">
        <v>141</v>
      </c>
      <c r="AU215" s="16" t="s">
        <v>89</v>
      </c>
    </row>
    <row r="216" spans="2:51" s="13" customFormat="1" ht="11.25">
      <c r="B216" s="157"/>
      <c r="D216" s="151" t="s">
        <v>143</v>
      </c>
      <c r="E216" s="158" t="s">
        <v>1</v>
      </c>
      <c r="F216" s="159" t="s">
        <v>245</v>
      </c>
      <c r="H216" s="160">
        <v>25020.09</v>
      </c>
      <c r="I216" s="161"/>
      <c r="L216" s="157"/>
      <c r="M216" s="162"/>
      <c r="T216" s="163"/>
      <c r="AT216" s="158" t="s">
        <v>143</v>
      </c>
      <c r="AU216" s="158" t="s">
        <v>89</v>
      </c>
      <c r="AV216" s="13" t="s">
        <v>89</v>
      </c>
      <c r="AW216" s="13" t="s">
        <v>35</v>
      </c>
      <c r="AX216" s="13" t="s">
        <v>79</v>
      </c>
      <c r="AY216" s="158" t="s">
        <v>132</v>
      </c>
    </row>
    <row r="217" spans="2:51" s="14" customFormat="1" ht="11.25">
      <c r="B217" s="164"/>
      <c r="D217" s="151" t="s">
        <v>143</v>
      </c>
      <c r="E217" s="165" t="s">
        <v>1</v>
      </c>
      <c r="F217" s="166" t="s">
        <v>147</v>
      </c>
      <c r="H217" s="167">
        <v>25020.09</v>
      </c>
      <c r="I217" s="168"/>
      <c r="L217" s="164"/>
      <c r="M217" s="169"/>
      <c r="T217" s="170"/>
      <c r="AT217" s="165" t="s">
        <v>143</v>
      </c>
      <c r="AU217" s="165" t="s">
        <v>89</v>
      </c>
      <c r="AV217" s="14" t="s">
        <v>139</v>
      </c>
      <c r="AW217" s="14" t="s">
        <v>35</v>
      </c>
      <c r="AX217" s="14" t="s">
        <v>87</v>
      </c>
      <c r="AY217" s="165" t="s">
        <v>132</v>
      </c>
    </row>
    <row r="218" spans="2:65" s="1" customFormat="1" ht="33" customHeight="1">
      <c r="B218" s="31"/>
      <c r="C218" s="132" t="s">
        <v>246</v>
      </c>
      <c r="D218" s="132" t="s">
        <v>135</v>
      </c>
      <c r="E218" s="133" t="s">
        <v>247</v>
      </c>
      <c r="F218" s="134" t="s">
        <v>248</v>
      </c>
      <c r="G218" s="135" t="s">
        <v>235</v>
      </c>
      <c r="H218" s="136">
        <v>278.001</v>
      </c>
      <c r="I218" s="137"/>
      <c r="J218" s="138">
        <f>ROUND(I218*H218,2)</f>
        <v>0</v>
      </c>
      <c r="K218" s="139"/>
      <c r="L218" s="31"/>
      <c r="M218" s="140" t="s">
        <v>1</v>
      </c>
      <c r="N218" s="141" t="s">
        <v>44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139</v>
      </c>
      <c r="AT218" s="144" t="s">
        <v>135</v>
      </c>
      <c r="AU218" s="144" t="s">
        <v>89</v>
      </c>
      <c r="AY218" s="16" t="s">
        <v>132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6" t="s">
        <v>87</v>
      </c>
      <c r="BK218" s="145">
        <f>ROUND(I218*H218,2)</f>
        <v>0</v>
      </c>
      <c r="BL218" s="16" t="s">
        <v>139</v>
      </c>
      <c r="BM218" s="144" t="s">
        <v>249</v>
      </c>
    </row>
    <row r="219" spans="2:47" s="1" customFormat="1" ht="11.25">
      <c r="B219" s="31"/>
      <c r="D219" s="146" t="s">
        <v>141</v>
      </c>
      <c r="F219" s="147" t="s">
        <v>250</v>
      </c>
      <c r="I219" s="148"/>
      <c r="L219" s="31"/>
      <c r="M219" s="149"/>
      <c r="T219" s="55"/>
      <c r="AT219" s="16" t="s">
        <v>141</v>
      </c>
      <c r="AU219" s="16" t="s">
        <v>89</v>
      </c>
    </row>
    <row r="220" spans="2:65" s="1" customFormat="1" ht="24.2" customHeight="1">
      <c r="B220" s="31"/>
      <c r="C220" s="132" t="s">
        <v>251</v>
      </c>
      <c r="D220" s="132" t="s">
        <v>135</v>
      </c>
      <c r="E220" s="133" t="s">
        <v>252</v>
      </c>
      <c r="F220" s="134" t="s">
        <v>253</v>
      </c>
      <c r="G220" s="135" t="s">
        <v>138</v>
      </c>
      <c r="H220" s="136">
        <v>136.8</v>
      </c>
      <c r="I220" s="137"/>
      <c r="J220" s="138">
        <f>ROUND(I220*H220,2)</f>
        <v>0</v>
      </c>
      <c r="K220" s="139"/>
      <c r="L220" s="31"/>
      <c r="M220" s="140" t="s">
        <v>1</v>
      </c>
      <c r="N220" s="141" t="s">
        <v>44</v>
      </c>
      <c r="P220" s="142">
        <f>O220*H220</f>
        <v>0</v>
      </c>
      <c r="Q220" s="142">
        <v>4E-05</v>
      </c>
      <c r="R220" s="142">
        <f>Q220*H220</f>
        <v>0.005472000000000001</v>
      </c>
      <c r="S220" s="142">
        <v>0</v>
      </c>
      <c r="T220" s="143">
        <f>S220*H220</f>
        <v>0</v>
      </c>
      <c r="AR220" s="144" t="s">
        <v>139</v>
      </c>
      <c r="AT220" s="144" t="s">
        <v>135</v>
      </c>
      <c r="AU220" s="144" t="s">
        <v>89</v>
      </c>
      <c r="AY220" s="16" t="s">
        <v>132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6" t="s">
        <v>87</v>
      </c>
      <c r="BK220" s="145">
        <f>ROUND(I220*H220,2)</f>
        <v>0</v>
      </c>
      <c r="BL220" s="16" t="s">
        <v>139</v>
      </c>
      <c r="BM220" s="144" t="s">
        <v>254</v>
      </c>
    </row>
    <row r="221" spans="2:47" s="1" customFormat="1" ht="11.25">
      <c r="B221" s="31"/>
      <c r="D221" s="146" t="s">
        <v>141</v>
      </c>
      <c r="F221" s="147" t="s">
        <v>255</v>
      </c>
      <c r="I221" s="148"/>
      <c r="L221" s="31"/>
      <c r="M221" s="149"/>
      <c r="T221" s="55"/>
      <c r="AT221" s="16" t="s">
        <v>141</v>
      </c>
      <c r="AU221" s="16" t="s">
        <v>89</v>
      </c>
    </row>
    <row r="222" spans="2:51" s="12" customFormat="1" ht="11.25">
      <c r="B222" s="150"/>
      <c r="D222" s="151" t="s">
        <v>143</v>
      </c>
      <c r="E222" s="152" t="s">
        <v>1</v>
      </c>
      <c r="F222" s="153" t="s">
        <v>145</v>
      </c>
      <c r="H222" s="152" t="s">
        <v>1</v>
      </c>
      <c r="I222" s="154"/>
      <c r="L222" s="150"/>
      <c r="M222" s="155"/>
      <c r="T222" s="156"/>
      <c r="AT222" s="152" t="s">
        <v>143</v>
      </c>
      <c r="AU222" s="152" t="s">
        <v>89</v>
      </c>
      <c r="AV222" s="12" t="s">
        <v>87</v>
      </c>
      <c r="AW222" s="12" t="s">
        <v>35</v>
      </c>
      <c r="AX222" s="12" t="s">
        <v>79</v>
      </c>
      <c r="AY222" s="152" t="s">
        <v>132</v>
      </c>
    </row>
    <row r="223" spans="2:51" s="13" customFormat="1" ht="11.25">
      <c r="B223" s="157"/>
      <c r="D223" s="151" t="s">
        <v>143</v>
      </c>
      <c r="E223" s="158" t="s">
        <v>1</v>
      </c>
      <c r="F223" s="159" t="s">
        <v>157</v>
      </c>
      <c r="H223" s="160">
        <v>10.8</v>
      </c>
      <c r="I223" s="161"/>
      <c r="L223" s="157"/>
      <c r="M223" s="162"/>
      <c r="T223" s="163"/>
      <c r="AT223" s="158" t="s">
        <v>143</v>
      </c>
      <c r="AU223" s="158" t="s">
        <v>89</v>
      </c>
      <c r="AV223" s="13" t="s">
        <v>89</v>
      </c>
      <c r="AW223" s="13" t="s">
        <v>35</v>
      </c>
      <c r="AX223" s="13" t="s">
        <v>79</v>
      </c>
      <c r="AY223" s="158" t="s">
        <v>132</v>
      </c>
    </row>
    <row r="224" spans="2:51" s="12" customFormat="1" ht="11.25">
      <c r="B224" s="150"/>
      <c r="D224" s="151" t="s">
        <v>143</v>
      </c>
      <c r="E224" s="152" t="s">
        <v>1</v>
      </c>
      <c r="F224" s="153" t="s">
        <v>256</v>
      </c>
      <c r="H224" s="152" t="s">
        <v>1</v>
      </c>
      <c r="I224" s="154"/>
      <c r="L224" s="150"/>
      <c r="M224" s="155"/>
      <c r="T224" s="156"/>
      <c r="AT224" s="152" t="s">
        <v>143</v>
      </c>
      <c r="AU224" s="152" t="s">
        <v>89</v>
      </c>
      <c r="AV224" s="12" t="s">
        <v>87</v>
      </c>
      <c r="AW224" s="12" t="s">
        <v>35</v>
      </c>
      <c r="AX224" s="12" t="s">
        <v>79</v>
      </c>
      <c r="AY224" s="152" t="s">
        <v>132</v>
      </c>
    </row>
    <row r="225" spans="2:51" s="13" customFormat="1" ht="11.25">
      <c r="B225" s="157"/>
      <c r="D225" s="151" t="s">
        <v>143</v>
      </c>
      <c r="E225" s="158" t="s">
        <v>1</v>
      </c>
      <c r="F225" s="159" t="s">
        <v>257</v>
      </c>
      <c r="H225" s="160">
        <v>126</v>
      </c>
      <c r="I225" s="161"/>
      <c r="L225" s="157"/>
      <c r="M225" s="162"/>
      <c r="T225" s="163"/>
      <c r="AT225" s="158" t="s">
        <v>143</v>
      </c>
      <c r="AU225" s="158" t="s">
        <v>89</v>
      </c>
      <c r="AV225" s="13" t="s">
        <v>89</v>
      </c>
      <c r="AW225" s="13" t="s">
        <v>35</v>
      </c>
      <c r="AX225" s="13" t="s">
        <v>79</v>
      </c>
      <c r="AY225" s="158" t="s">
        <v>132</v>
      </c>
    </row>
    <row r="226" spans="2:51" s="14" customFormat="1" ht="11.25">
      <c r="B226" s="164"/>
      <c r="D226" s="151" t="s">
        <v>143</v>
      </c>
      <c r="E226" s="165" t="s">
        <v>1</v>
      </c>
      <c r="F226" s="166" t="s">
        <v>147</v>
      </c>
      <c r="H226" s="167">
        <v>136.8</v>
      </c>
      <c r="I226" s="168"/>
      <c r="L226" s="164"/>
      <c r="M226" s="169"/>
      <c r="T226" s="170"/>
      <c r="AT226" s="165" t="s">
        <v>143</v>
      </c>
      <c r="AU226" s="165" t="s">
        <v>89</v>
      </c>
      <c r="AV226" s="14" t="s">
        <v>139</v>
      </c>
      <c r="AW226" s="14" t="s">
        <v>35</v>
      </c>
      <c r="AX226" s="14" t="s">
        <v>87</v>
      </c>
      <c r="AY226" s="165" t="s">
        <v>132</v>
      </c>
    </row>
    <row r="227" spans="2:65" s="1" customFormat="1" ht="24.2" customHeight="1">
      <c r="B227" s="31"/>
      <c r="C227" s="132" t="s">
        <v>258</v>
      </c>
      <c r="D227" s="132" t="s">
        <v>135</v>
      </c>
      <c r="E227" s="133" t="s">
        <v>259</v>
      </c>
      <c r="F227" s="134" t="s">
        <v>260</v>
      </c>
      <c r="G227" s="135" t="s">
        <v>207</v>
      </c>
      <c r="H227" s="136">
        <v>292</v>
      </c>
      <c r="I227" s="137"/>
      <c r="J227" s="138">
        <f>ROUND(I227*H227,2)</f>
        <v>0</v>
      </c>
      <c r="K227" s="139"/>
      <c r="L227" s="31"/>
      <c r="M227" s="140" t="s">
        <v>1</v>
      </c>
      <c r="N227" s="141" t="s">
        <v>44</v>
      </c>
      <c r="P227" s="142">
        <f>O227*H227</f>
        <v>0</v>
      </c>
      <c r="Q227" s="142">
        <v>4E-05</v>
      </c>
      <c r="R227" s="142">
        <f>Q227*H227</f>
        <v>0.011680000000000001</v>
      </c>
      <c r="S227" s="142">
        <v>0</v>
      </c>
      <c r="T227" s="143">
        <f>S227*H227</f>
        <v>0</v>
      </c>
      <c r="AR227" s="144" t="s">
        <v>139</v>
      </c>
      <c r="AT227" s="144" t="s">
        <v>135</v>
      </c>
      <c r="AU227" s="144" t="s">
        <v>89</v>
      </c>
      <c r="AY227" s="16" t="s">
        <v>132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6" t="s">
        <v>87</v>
      </c>
      <c r="BK227" s="145">
        <f>ROUND(I227*H227,2)</f>
        <v>0</v>
      </c>
      <c r="BL227" s="16" t="s">
        <v>139</v>
      </c>
      <c r="BM227" s="144" t="s">
        <v>261</v>
      </c>
    </row>
    <row r="228" spans="2:47" s="1" customFormat="1" ht="11.25">
      <c r="B228" s="31"/>
      <c r="D228" s="146" t="s">
        <v>141</v>
      </c>
      <c r="F228" s="147" t="s">
        <v>262</v>
      </c>
      <c r="I228" s="148"/>
      <c r="L228" s="31"/>
      <c r="M228" s="149"/>
      <c r="T228" s="55"/>
      <c r="AT228" s="16" t="s">
        <v>141</v>
      </c>
      <c r="AU228" s="16" t="s">
        <v>89</v>
      </c>
    </row>
    <row r="229" spans="2:51" s="12" customFormat="1" ht="11.25">
      <c r="B229" s="150"/>
      <c r="D229" s="151" t="s">
        <v>143</v>
      </c>
      <c r="E229" s="152" t="s">
        <v>1</v>
      </c>
      <c r="F229" s="153" t="s">
        <v>263</v>
      </c>
      <c r="H229" s="152" t="s">
        <v>1</v>
      </c>
      <c r="I229" s="154"/>
      <c r="L229" s="150"/>
      <c r="M229" s="155"/>
      <c r="T229" s="156"/>
      <c r="AT229" s="152" t="s">
        <v>143</v>
      </c>
      <c r="AU229" s="152" t="s">
        <v>89</v>
      </c>
      <c r="AV229" s="12" t="s">
        <v>87</v>
      </c>
      <c r="AW229" s="12" t="s">
        <v>35</v>
      </c>
      <c r="AX229" s="12" t="s">
        <v>79</v>
      </c>
      <c r="AY229" s="152" t="s">
        <v>132</v>
      </c>
    </row>
    <row r="230" spans="2:51" s="12" customFormat="1" ht="11.25">
      <c r="B230" s="150"/>
      <c r="D230" s="151" t="s">
        <v>143</v>
      </c>
      <c r="E230" s="152" t="s">
        <v>1</v>
      </c>
      <c r="F230" s="153" t="s">
        <v>264</v>
      </c>
      <c r="H230" s="152" t="s">
        <v>1</v>
      </c>
      <c r="I230" s="154"/>
      <c r="L230" s="150"/>
      <c r="M230" s="155"/>
      <c r="T230" s="156"/>
      <c r="AT230" s="152" t="s">
        <v>143</v>
      </c>
      <c r="AU230" s="152" t="s">
        <v>89</v>
      </c>
      <c r="AV230" s="12" t="s">
        <v>87</v>
      </c>
      <c r="AW230" s="12" t="s">
        <v>35</v>
      </c>
      <c r="AX230" s="12" t="s">
        <v>79</v>
      </c>
      <c r="AY230" s="152" t="s">
        <v>132</v>
      </c>
    </row>
    <row r="231" spans="2:51" s="13" customFormat="1" ht="11.25">
      <c r="B231" s="157"/>
      <c r="D231" s="151" t="s">
        <v>143</v>
      </c>
      <c r="E231" s="158" t="s">
        <v>1</v>
      </c>
      <c r="F231" s="159" t="s">
        <v>265</v>
      </c>
      <c r="H231" s="160">
        <v>292</v>
      </c>
      <c r="I231" s="161"/>
      <c r="L231" s="157"/>
      <c r="M231" s="162"/>
      <c r="T231" s="163"/>
      <c r="AT231" s="158" t="s">
        <v>143</v>
      </c>
      <c r="AU231" s="158" t="s">
        <v>89</v>
      </c>
      <c r="AV231" s="13" t="s">
        <v>89</v>
      </c>
      <c r="AW231" s="13" t="s">
        <v>35</v>
      </c>
      <c r="AX231" s="13" t="s">
        <v>79</v>
      </c>
      <c r="AY231" s="158" t="s">
        <v>132</v>
      </c>
    </row>
    <row r="232" spans="2:51" s="14" customFormat="1" ht="11.25">
      <c r="B232" s="164"/>
      <c r="D232" s="151" t="s">
        <v>143</v>
      </c>
      <c r="E232" s="165" t="s">
        <v>1</v>
      </c>
      <c r="F232" s="166" t="s">
        <v>147</v>
      </c>
      <c r="H232" s="167">
        <v>292</v>
      </c>
      <c r="I232" s="168"/>
      <c r="L232" s="164"/>
      <c r="M232" s="169"/>
      <c r="T232" s="170"/>
      <c r="AT232" s="165" t="s">
        <v>143</v>
      </c>
      <c r="AU232" s="165" t="s">
        <v>89</v>
      </c>
      <c r="AV232" s="14" t="s">
        <v>139</v>
      </c>
      <c r="AW232" s="14" t="s">
        <v>35</v>
      </c>
      <c r="AX232" s="14" t="s">
        <v>87</v>
      </c>
      <c r="AY232" s="165" t="s">
        <v>132</v>
      </c>
    </row>
    <row r="233" spans="2:65" s="1" customFormat="1" ht="21.75" customHeight="1">
      <c r="B233" s="31"/>
      <c r="C233" s="132" t="s">
        <v>7</v>
      </c>
      <c r="D233" s="132" t="s">
        <v>135</v>
      </c>
      <c r="E233" s="133" t="s">
        <v>266</v>
      </c>
      <c r="F233" s="134" t="s">
        <v>267</v>
      </c>
      <c r="G233" s="135" t="s">
        <v>207</v>
      </c>
      <c r="H233" s="136">
        <v>292</v>
      </c>
      <c r="I233" s="137"/>
      <c r="J233" s="138">
        <f>ROUND(I233*H233,2)</f>
        <v>0</v>
      </c>
      <c r="K233" s="139"/>
      <c r="L233" s="31"/>
      <c r="M233" s="140" t="s">
        <v>1</v>
      </c>
      <c r="N233" s="141" t="s">
        <v>44</v>
      </c>
      <c r="P233" s="142">
        <f>O233*H233</f>
        <v>0</v>
      </c>
      <c r="Q233" s="142">
        <v>0.00028</v>
      </c>
      <c r="R233" s="142">
        <f>Q233*H233</f>
        <v>0.08176</v>
      </c>
      <c r="S233" s="142">
        <v>0</v>
      </c>
      <c r="T233" s="143">
        <f>S233*H233</f>
        <v>0</v>
      </c>
      <c r="AR233" s="144" t="s">
        <v>139</v>
      </c>
      <c r="AT233" s="144" t="s">
        <v>135</v>
      </c>
      <c r="AU233" s="144" t="s">
        <v>89</v>
      </c>
      <c r="AY233" s="16" t="s">
        <v>132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6" t="s">
        <v>87</v>
      </c>
      <c r="BK233" s="145">
        <f>ROUND(I233*H233,2)</f>
        <v>0</v>
      </c>
      <c r="BL233" s="16" t="s">
        <v>139</v>
      </c>
      <c r="BM233" s="144" t="s">
        <v>268</v>
      </c>
    </row>
    <row r="234" spans="2:47" s="1" customFormat="1" ht="11.25">
      <c r="B234" s="31"/>
      <c r="D234" s="146" t="s">
        <v>141</v>
      </c>
      <c r="F234" s="147" t="s">
        <v>269</v>
      </c>
      <c r="I234" s="148"/>
      <c r="L234" s="31"/>
      <c r="M234" s="149"/>
      <c r="T234" s="55"/>
      <c r="AT234" s="16" t="s">
        <v>141</v>
      </c>
      <c r="AU234" s="16" t="s">
        <v>89</v>
      </c>
    </row>
    <row r="235" spans="2:51" s="12" customFormat="1" ht="11.25">
      <c r="B235" s="150"/>
      <c r="D235" s="151" t="s">
        <v>143</v>
      </c>
      <c r="E235" s="152" t="s">
        <v>1</v>
      </c>
      <c r="F235" s="153" t="s">
        <v>263</v>
      </c>
      <c r="H235" s="152" t="s">
        <v>1</v>
      </c>
      <c r="I235" s="154"/>
      <c r="L235" s="150"/>
      <c r="M235" s="155"/>
      <c r="T235" s="156"/>
      <c r="AT235" s="152" t="s">
        <v>143</v>
      </c>
      <c r="AU235" s="152" t="s">
        <v>89</v>
      </c>
      <c r="AV235" s="12" t="s">
        <v>87</v>
      </c>
      <c r="AW235" s="12" t="s">
        <v>35</v>
      </c>
      <c r="AX235" s="12" t="s">
        <v>79</v>
      </c>
      <c r="AY235" s="152" t="s">
        <v>132</v>
      </c>
    </row>
    <row r="236" spans="2:51" s="12" customFormat="1" ht="11.25">
      <c r="B236" s="150"/>
      <c r="D236" s="151" t="s">
        <v>143</v>
      </c>
      <c r="E236" s="152" t="s">
        <v>1</v>
      </c>
      <c r="F236" s="153" t="s">
        <v>264</v>
      </c>
      <c r="H236" s="152" t="s">
        <v>1</v>
      </c>
      <c r="I236" s="154"/>
      <c r="L236" s="150"/>
      <c r="M236" s="155"/>
      <c r="T236" s="156"/>
      <c r="AT236" s="152" t="s">
        <v>143</v>
      </c>
      <c r="AU236" s="152" t="s">
        <v>89</v>
      </c>
      <c r="AV236" s="12" t="s">
        <v>87</v>
      </c>
      <c r="AW236" s="12" t="s">
        <v>35</v>
      </c>
      <c r="AX236" s="12" t="s">
        <v>79</v>
      </c>
      <c r="AY236" s="152" t="s">
        <v>132</v>
      </c>
    </row>
    <row r="237" spans="2:51" s="13" customFormat="1" ht="11.25">
      <c r="B237" s="157"/>
      <c r="D237" s="151" t="s">
        <v>143</v>
      </c>
      <c r="E237" s="158" t="s">
        <v>1</v>
      </c>
      <c r="F237" s="159" t="s">
        <v>265</v>
      </c>
      <c r="H237" s="160">
        <v>292</v>
      </c>
      <c r="I237" s="161"/>
      <c r="L237" s="157"/>
      <c r="M237" s="162"/>
      <c r="T237" s="163"/>
      <c r="AT237" s="158" t="s">
        <v>143</v>
      </c>
      <c r="AU237" s="158" t="s">
        <v>89</v>
      </c>
      <c r="AV237" s="13" t="s">
        <v>89</v>
      </c>
      <c r="AW237" s="13" t="s">
        <v>35</v>
      </c>
      <c r="AX237" s="13" t="s">
        <v>79</v>
      </c>
      <c r="AY237" s="158" t="s">
        <v>132</v>
      </c>
    </row>
    <row r="238" spans="2:51" s="14" customFormat="1" ht="11.25">
      <c r="B238" s="164"/>
      <c r="D238" s="151" t="s">
        <v>143</v>
      </c>
      <c r="E238" s="165" t="s">
        <v>1</v>
      </c>
      <c r="F238" s="166" t="s">
        <v>147</v>
      </c>
      <c r="H238" s="167">
        <v>292</v>
      </c>
      <c r="I238" s="168"/>
      <c r="L238" s="164"/>
      <c r="M238" s="169"/>
      <c r="T238" s="170"/>
      <c r="AT238" s="165" t="s">
        <v>143</v>
      </c>
      <c r="AU238" s="165" t="s">
        <v>89</v>
      </c>
      <c r="AV238" s="14" t="s">
        <v>139</v>
      </c>
      <c r="AW238" s="14" t="s">
        <v>35</v>
      </c>
      <c r="AX238" s="14" t="s">
        <v>87</v>
      </c>
      <c r="AY238" s="165" t="s">
        <v>132</v>
      </c>
    </row>
    <row r="239" spans="2:65" s="1" customFormat="1" ht="16.5" customHeight="1">
      <c r="B239" s="31"/>
      <c r="C239" s="171" t="s">
        <v>270</v>
      </c>
      <c r="D239" s="171" t="s">
        <v>212</v>
      </c>
      <c r="E239" s="172" t="s">
        <v>271</v>
      </c>
      <c r="F239" s="173" t="s">
        <v>272</v>
      </c>
      <c r="G239" s="174" t="s">
        <v>273</v>
      </c>
      <c r="H239" s="175">
        <v>5.84</v>
      </c>
      <c r="I239" s="176"/>
      <c r="J239" s="177">
        <f>ROUND(I239*H239,2)</f>
        <v>0</v>
      </c>
      <c r="K239" s="178"/>
      <c r="L239" s="179"/>
      <c r="M239" s="180" t="s">
        <v>1</v>
      </c>
      <c r="N239" s="181" t="s">
        <v>44</v>
      </c>
      <c r="P239" s="142">
        <f>O239*H239</f>
        <v>0</v>
      </c>
      <c r="Q239" s="142">
        <v>0.00333</v>
      </c>
      <c r="R239" s="142">
        <f>Q239*H239</f>
        <v>0.0194472</v>
      </c>
      <c r="S239" s="142">
        <v>0</v>
      </c>
      <c r="T239" s="143">
        <f>S239*H239</f>
        <v>0</v>
      </c>
      <c r="AR239" s="144" t="s">
        <v>181</v>
      </c>
      <c r="AT239" s="144" t="s">
        <v>212</v>
      </c>
      <c r="AU239" s="144" t="s">
        <v>89</v>
      </c>
      <c r="AY239" s="16" t="s">
        <v>132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6" t="s">
        <v>87</v>
      </c>
      <c r="BK239" s="145">
        <f>ROUND(I239*H239,2)</f>
        <v>0</v>
      </c>
      <c r="BL239" s="16" t="s">
        <v>139</v>
      </c>
      <c r="BM239" s="144" t="s">
        <v>274</v>
      </c>
    </row>
    <row r="240" spans="2:51" s="12" customFormat="1" ht="11.25">
      <c r="B240" s="150"/>
      <c r="D240" s="151" t="s">
        <v>143</v>
      </c>
      <c r="E240" s="152" t="s">
        <v>1</v>
      </c>
      <c r="F240" s="153" t="s">
        <v>263</v>
      </c>
      <c r="H240" s="152" t="s">
        <v>1</v>
      </c>
      <c r="I240" s="154"/>
      <c r="L240" s="150"/>
      <c r="M240" s="155"/>
      <c r="T240" s="156"/>
      <c r="AT240" s="152" t="s">
        <v>143</v>
      </c>
      <c r="AU240" s="152" t="s">
        <v>89</v>
      </c>
      <c r="AV240" s="12" t="s">
        <v>87</v>
      </c>
      <c r="AW240" s="12" t="s">
        <v>35</v>
      </c>
      <c r="AX240" s="12" t="s">
        <v>79</v>
      </c>
      <c r="AY240" s="152" t="s">
        <v>132</v>
      </c>
    </row>
    <row r="241" spans="2:51" s="12" customFormat="1" ht="11.25">
      <c r="B241" s="150"/>
      <c r="D241" s="151" t="s">
        <v>143</v>
      </c>
      <c r="E241" s="152" t="s">
        <v>1</v>
      </c>
      <c r="F241" s="153" t="s">
        <v>264</v>
      </c>
      <c r="H241" s="152" t="s">
        <v>1</v>
      </c>
      <c r="I241" s="154"/>
      <c r="L241" s="150"/>
      <c r="M241" s="155"/>
      <c r="T241" s="156"/>
      <c r="AT241" s="152" t="s">
        <v>143</v>
      </c>
      <c r="AU241" s="152" t="s">
        <v>89</v>
      </c>
      <c r="AV241" s="12" t="s">
        <v>87</v>
      </c>
      <c r="AW241" s="12" t="s">
        <v>35</v>
      </c>
      <c r="AX241" s="12" t="s">
        <v>79</v>
      </c>
      <c r="AY241" s="152" t="s">
        <v>132</v>
      </c>
    </row>
    <row r="242" spans="2:51" s="13" customFormat="1" ht="11.25">
      <c r="B242" s="157"/>
      <c r="D242" s="151" t="s">
        <v>143</v>
      </c>
      <c r="E242" s="158" t="s">
        <v>1</v>
      </c>
      <c r="F242" s="159" t="s">
        <v>275</v>
      </c>
      <c r="H242" s="160">
        <v>5.84</v>
      </c>
      <c r="I242" s="161"/>
      <c r="L242" s="157"/>
      <c r="M242" s="162"/>
      <c r="T242" s="163"/>
      <c r="AT242" s="158" t="s">
        <v>143</v>
      </c>
      <c r="AU242" s="158" t="s">
        <v>89</v>
      </c>
      <c r="AV242" s="13" t="s">
        <v>89</v>
      </c>
      <c r="AW242" s="13" t="s">
        <v>35</v>
      </c>
      <c r="AX242" s="13" t="s">
        <v>79</v>
      </c>
      <c r="AY242" s="158" t="s">
        <v>132</v>
      </c>
    </row>
    <row r="243" spans="2:51" s="14" customFormat="1" ht="11.25">
      <c r="B243" s="164"/>
      <c r="D243" s="151" t="s">
        <v>143</v>
      </c>
      <c r="E243" s="165" t="s">
        <v>1</v>
      </c>
      <c r="F243" s="166" t="s">
        <v>147</v>
      </c>
      <c r="H243" s="167">
        <v>5.84</v>
      </c>
      <c r="I243" s="168"/>
      <c r="L243" s="164"/>
      <c r="M243" s="169"/>
      <c r="T243" s="170"/>
      <c r="AT243" s="165" t="s">
        <v>143</v>
      </c>
      <c r="AU243" s="165" t="s">
        <v>89</v>
      </c>
      <c r="AV243" s="14" t="s">
        <v>139</v>
      </c>
      <c r="AW243" s="14" t="s">
        <v>35</v>
      </c>
      <c r="AX243" s="14" t="s">
        <v>87</v>
      </c>
      <c r="AY243" s="165" t="s">
        <v>132</v>
      </c>
    </row>
    <row r="244" spans="2:65" s="1" customFormat="1" ht="16.5" customHeight="1">
      <c r="B244" s="31"/>
      <c r="C244" s="171" t="s">
        <v>276</v>
      </c>
      <c r="D244" s="171" t="s">
        <v>212</v>
      </c>
      <c r="E244" s="172" t="s">
        <v>277</v>
      </c>
      <c r="F244" s="173" t="s">
        <v>278</v>
      </c>
      <c r="G244" s="174" t="s">
        <v>273</v>
      </c>
      <c r="H244" s="175">
        <v>2.92</v>
      </c>
      <c r="I244" s="176"/>
      <c r="J244" s="177">
        <f>ROUND(I244*H244,2)</f>
        <v>0</v>
      </c>
      <c r="K244" s="178"/>
      <c r="L244" s="179"/>
      <c r="M244" s="180" t="s">
        <v>1</v>
      </c>
      <c r="N244" s="181" t="s">
        <v>44</v>
      </c>
      <c r="P244" s="142">
        <f>O244*H244</f>
        <v>0</v>
      </c>
      <c r="Q244" s="142">
        <v>0.00113</v>
      </c>
      <c r="R244" s="142">
        <f>Q244*H244</f>
        <v>0.0032995999999999998</v>
      </c>
      <c r="S244" s="142">
        <v>0</v>
      </c>
      <c r="T244" s="143">
        <f>S244*H244</f>
        <v>0</v>
      </c>
      <c r="AR244" s="144" t="s">
        <v>181</v>
      </c>
      <c r="AT244" s="144" t="s">
        <v>212</v>
      </c>
      <c r="AU244" s="144" t="s">
        <v>89</v>
      </c>
      <c r="AY244" s="16" t="s">
        <v>132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6" t="s">
        <v>87</v>
      </c>
      <c r="BK244" s="145">
        <f>ROUND(I244*H244,2)</f>
        <v>0</v>
      </c>
      <c r="BL244" s="16" t="s">
        <v>139</v>
      </c>
      <c r="BM244" s="144" t="s">
        <v>279</v>
      </c>
    </row>
    <row r="245" spans="2:51" s="12" customFormat="1" ht="11.25">
      <c r="B245" s="150"/>
      <c r="D245" s="151" t="s">
        <v>143</v>
      </c>
      <c r="E245" s="152" t="s">
        <v>1</v>
      </c>
      <c r="F245" s="153" t="s">
        <v>263</v>
      </c>
      <c r="H245" s="152" t="s">
        <v>1</v>
      </c>
      <c r="I245" s="154"/>
      <c r="L245" s="150"/>
      <c r="M245" s="155"/>
      <c r="T245" s="156"/>
      <c r="AT245" s="152" t="s">
        <v>143</v>
      </c>
      <c r="AU245" s="152" t="s">
        <v>89</v>
      </c>
      <c r="AV245" s="12" t="s">
        <v>87</v>
      </c>
      <c r="AW245" s="12" t="s">
        <v>35</v>
      </c>
      <c r="AX245" s="12" t="s">
        <v>79</v>
      </c>
      <c r="AY245" s="152" t="s">
        <v>132</v>
      </c>
    </row>
    <row r="246" spans="2:51" s="12" customFormat="1" ht="11.25">
      <c r="B246" s="150"/>
      <c r="D246" s="151" t="s">
        <v>143</v>
      </c>
      <c r="E246" s="152" t="s">
        <v>1</v>
      </c>
      <c r="F246" s="153" t="s">
        <v>264</v>
      </c>
      <c r="H246" s="152" t="s">
        <v>1</v>
      </c>
      <c r="I246" s="154"/>
      <c r="L246" s="150"/>
      <c r="M246" s="155"/>
      <c r="T246" s="156"/>
      <c r="AT246" s="152" t="s">
        <v>143</v>
      </c>
      <c r="AU246" s="152" t="s">
        <v>89</v>
      </c>
      <c r="AV246" s="12" t="s">
        <v>87</v>
      </c>
      <c r="AW246" s="12" t="s">
        <v>35</v>
      </c>
      <c r="AX246" s="12" t="s">
        <v>79</v>
      </c>
      <c r="AY246" s="152" t="s">
        <v>132</v>
      </c>
    </row>
    <row r="247" spans="2:51" s="13" customFormat="1" ht="11.25">
      <c r="B247" s="157"/>
      <c r="D247" s="151" t="s">
        <v>143</v>
      </c>
      <c r="E247" s="158" t="s">
        <v>1</v>
      </c>
      <c r="F247" s="159" t="s">
        <v>280</v>
      </c>
      <c r="H247" s="160">
        <v>2.92</v>
      </c>
      <c r="I247" s="161"/>
      <c r="L247" s="157"/>
      <c r="M247" s="162"/>
      <c r="T247" s="163"/>
      <c r="AT247" s="158" t="s">
        <v>143</v>
      </c>
      <c r="AU247" s="158" t="s">
        <v>89</v>
      </c>
      <c r="AV247" s="13" t="s">
        <v>89</v>
      </c>
      <c r="AW247" s="13" t="s">
        <v>35</v>
      </c>
      <c r="AX247" s="13" t="s">
        <v>79</v>
      </c>
      <c r="AY247" s="158" t="s">
        <v>132</v>
      </c>
    </row>
    <row r="248" spans="2:51" s="14" customFormat="1" ht="11.25">
      <c r="B248" s="164"/>
      <c r="D248" s="151" t="s">
        <v>143</v>
      </c>
      <c r="E248" s="165" t="s">
        <v>1</v>
      </c>
      <c r="F248" s="166" t="s">
        <v>147</v>
      </c>
      <c r="H248" s="167">
        <v>2.92</v>
      </c>
      <c r="I248" s="168"/>
      <c r="L248" s="164"/>
      <c r="M248" s="169"/>
      <c r="T248" s="170"/>
      <c r="AT248" s="165" t="s">
        <v>143</v>
      </c>
      <c r="AU248" s="165" t="s">
        <v>89</v>
      </c>
      <c r="AV248" s="14" t="s">
        <v>139</v>
      </c>
      <c r="AW248" s="14" t="s">
        <v>35</v>
      </c>
      <c r="AX248" s="14" t="s">
        <v>87</v>
      </c>
      <c r="AY248" s="165" t="s">
        <v>132</v>
      </c>
    </row>
    <row r="249" spans="2:65" s="1" customFormat="1" ht="21.75" customHeight="1">
      <c r="B249" s="31"/>
      <c r="C249" s="132" t="s">
        <v>281</v>
      </c>
      <c r="D249" s="132" t="s">
        <v>135</v>
      </c>
      <c r="E249" s="133" t="s">
        <v>282</v>
      </c>
      <c r="F249" s="134" t="s">
        <v>283</v>
      </c>
      <c r="G249" s="135" t="s">
        <v>138</v>
      </c>
      <c r="H249" s="136">
        <v>10.8</v>
      </c>
      <c r="I249" s="137"/>
      <c r="J249" s="138">
        <f>ROUND(I249*H249,2)</f>
        <v>0</v>
      </c>
      <c r="K249" s="139"/>
      <c r="L249" s="31"/>
      <c r="M249" s="140" t="s">
        <v>1</v>
      </c>
      <c r="N249" s="141" t="s">
        <v>44</v>
      </c>
      <c r="P249" s="142">
        <f>O249*H249</f>
        <v>0</v>
      </c>
      <c r="Q249" s="142">
        <v>0</v>
      </c>
      <c r="R249" s="142">
        <f>Q249*H249</f>
        <v>0</v>
      </c>
      <c r="S249" s="142">
        <v>0</v>
      </c>
      <c r="T249" s="143">
        <f>S249*H249</f>
        <v>0</v>
      </c>
      <c r="AR249" s="144" t="s">
        <v>139</v>
      </c>
      <c r="AT249" s="144" t="s">
        <v>135</v>
      </c>
      <c r="AU249" s="144" t="s">
        <v>89</v>
      </c>
      <c r="AY249" s="16" t="s">
        <v>132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6" t="s">
        <v>87</v>
      </c>
      <c r="BK249" s="145">
        <f>ROUND(I249*H249,2)</f>
        <v>0</v>
      </c>
      <c r="BL249" s="16" t="s">
        <v>139</v>
      </c>
      <c r="BM249" s="144" t="s">
        <v>284</v>
      </c>
    </row>
    <row r="250" spans="2:47" s="1" customFormat="1" ht="11.25">
      <c r="B250" s="31"/>
      <c r="D250" s="146" t="s">
        <v>141</v>
      </c>
      <c r="F250" s="147" t="s">
        <v>285</v>
      </c>
      <c r="I250" s="148"/>
      <c r="L250" s="31"/>
      <c r="M250" s="149"/>
      <c r="T250" s="55"/>
      <c r="AT250" s="16" t="s">
        <v>141</v>
      </c>
      <c r="AU250" s="16" t="s">
        <v>89</v>
      </c>
    </row>
    <row r="251" spans="2:51" s="12" customFormat="1" ht="11.25">
      <c r="B251" s="150"/>
      <c r="D251" s="151" t="s">
        <v>143</v>
      </c>
      <c r="E251" s="152" t="s">
        <v>1</v>
      </c>
      <c r="F251" s="153" t="s">
        <v>145</v>
      </c>
      <c r="H251" s="152" t="s">
        <v>1</v>
      </c>
      <c r="I251" s="154"/>
      <c r="L251" s="150"/>
      <c r="M251" s="155"/>
      <c r="T251" s="156"/>
      <c r="AT251" s="152" t="s">
        <v>143</v>
      </c>
      <c r="AU251" s="152" t="s">
        <v>89</v>
      </c>
      <c r="AV251" s="12" t="s">
        <v>87</v>
      </c>
      <c r="AW251" s="12" t="s">
        <v>35</v>
      </c>
      <c r="AX251" s="12" t="s">
        <v>79</v>
      </c>
      <c r="AY251" s="152" t="s">
        <v>132</v>
      </c>
    </row>
    <row r="252" spans="2:51" s="13" customFormat="1" ht="11.25">
      <c r="B252" s="157"/>
      <c r="D252" s="151" t="s">
        <v>143</v>
      </c>
      <c r="E252" s="158" t="s">
        <v>1</v>
      </c>
      <c r="F252" s="159" t="s">
        <v>157</v>
      </c>
      <c r="H252" s="160">
        <v>10.8</v>
      </c>
      <c r="I252" s="161"/>
      <c r="L252" s="157"/>
      <c r="M252" s="162"/>
      <c r="T252" s="163"/>
      <c r="AT252" s="158" t="s">
        <v>143</v>
      </c>
      <c r="AU252" s="158" t="s">
        <v>89</v>
      </c>
      <c r="AV252" s="13" t="s">
        <v>89</v>
      </c>
      <c r="AW252" s="13" t="s">
        <v>35</v>
      </c>
      <c r="AX252" s="13" t="s">
        <v>79</v>
      </c>
      <c r="AY252" s="158" t="s">
        <v>132</v>
      </c>
    </row>
    <row r="253" spans="2:51" s="14" customFormat="1" ht="11.25">
      <c r="B253" s="164"/>
      <c r="D253" s="151" t="s">
        <v>143</v>
      </c>
      <c r="E253" s="165" t="s">
        <v>1</v>
      </c>
      <c r="F253" s="166" t="s">
        <v>147</v>
      </c>
      <c r="H253" s="167">
        <v>10.8</v>
      </c>
      <c r="I253" s="168"/>
      <c r="L253" s="164"/>
      <c r="M253" s="169"/>
      <c r="T253" s="170"/>
      <c r="AT253" s="165" t="s">
        <v>143</v>
      </c>
      <c r="AU253" s="165" t="s">
        <v>89</v>
      </c>
      <c r="AV253" s="14" t="s">
        <v>139</v>
      </c>
      <c r="AW253" s="14" t="s">
        <v>35</v>
      </c>
      <c r="AX253" s="14" t="s">
        <v>87</v>
      </c>
      <c r="AY253" s="165" t="s">
        <v>132</v>
      </c>
    </row>
    <row r="254" spans="2:65" s="1" customFormat="1" ht="24.2" customHeight="1">
      <c r="B254" s="31"/>
      <c r="C254" s="132" t="s">
        <v>286</v>
      </c>
      <c r="D254" s="132" t="s">
        <v>135</v>
      </c>
      <c r="E254" s="133" t="s">
        <v>287</v>
      </c>
      <c r="F254" s="134" t="s">
        <v>288</v>
      </c>
      <c r="G254" s="135" t="s">
        <v>138</v>
      </c>
      <c r="H254" s="136">
        <v>21.6</v>
      </c>
      <c r="I254" s="137"/>
      <c r="J254" s="138">
        <f>ROUND(I254*H254,2)</f>
        <v>0</v>
      </c>
      <c r="K254" s="139"/>
      <c r="L254" s="31"/>
      <c r="M254" s="140" t="s">
        <v>1</v>
      </c>
      <c r="N254" s="141" t="s">
        <v>44</v>
      </c>
      <c r="P254" s="142">
        <f>O254*H254</f>
        <v>0</v>
      </c>
      <c r="Q254" s="142">
        <v>0</v>
      </c>
      <c r="R254" s="142">
        <f>Q254*H254</f>
        <v>0</v>
      </c>
      <c r="S254" s="142">
        <v>0</v>
      </c>
      <c r="T254" s="143">
        <f>S254*H254</f>
        <v>0</v>
      </c>
      <c r="AR254" s="144" t="s">
        <v>139</v>
      </c>
      <c r="AT254" s="144" t="s">
        <v>135</v>
      </c>
      <c r="AU254" s="144" t="s">
        <v>89</v>
      </c>
      <c r="AY254" s="16" t="s">
        <v>132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6" t="s">
        <v>87</v>
      </c>
      <c r="BK254" s="145">
        <f>ROUND(I254*H254,2)</f>
        <v>0</v>
      </c>
      <c r="BL254" s="16" t="s">
        <v>139</v>
      </c>
      <c r="BM254" s="144" t="s">
        <v>289</v>
      </c>
    </row>
    <row r="255" spans="2:47" s="1" customFormat="1" ht="11.25">
      <c r="B255" s="31"/>
      <c r="D255" s="146" t="s">
        <v>141</v>
      </c>
      <c r="F255" s="147" t="s">
        <v>290</v>
      </c>
      <c r="I255" s="148"/>
      <c r="L255" s="31"/>
      <c r="M255" s="149"/>
      <c r="T255" s="55"/>
      <c r="AT255" s="16" t="s">
        <v>141</v>
      </c>
      <c r="AU255" s="16" t="s">
        <v>89</v>
      </c>
    </row>
    <row r="256" spans="2:51" s="12" customFormat="1" ht="11.25">
      <c r="B256" s="150"/>
      <c r="D256" s="151" t="s">
        <v>143</v>
      </c>
      <c r="E256" s="152" t="s">
        <v>1</v>
      </c>
      <c r="F256" s="153" t="s">
        <v>145</v>
      </c>
      <c r="H256" s="152" t="s">
        <v>1</v>
      </c>
      <c r="I256" s="154"/>
      <c r="L256" s="150"/>
      <c r="M256" s="155"/>
      <c r="T256" s="156"/>
      <c r="AT256" s="152" t="s">
        <v>143</v>
      </c>
      <c r="AU256" s="152" t="s">
        <v>89</v>
      </c>
      <c r="AV256" s="12" t="s">
        <v>87</v>
      </c>
      <c r="AW256" s="12" t="s">
        <v>35</v>
      </c>
      <c r="AX256" s="12" t="s">
        <v>79</v>
      </c>
      <c r="AY256" s="152" t="s">
        <v>132</v>
      </c>
    </row>
    <row r="257" spans="2:51" s="13" customFormat="1" ht="11.25">
      <c r="B257" s="157"/>
      <c r="D257" s="151" t="s">
        <v>143</v>
      </c>
      <c r="E257" s="158" t="s">
        <v>1</v>
      </c>
      <c r="F257" s="159" t="s">
        <v>291</v>
      </c>
      <c r="H257" s="160">
        <v>21.6</v>
      </c>
      <c r="I257" s="161"/>
      <c r="L257" s="157"/>
      <c r="M257" s="162"/>
      <c r="T257" s="163"/>
      <c r="AT257" s="158" t="s">
        <v>143</v>
      </c>
      <c r="AU257" s="158" t="s">
        <v>89</v>
      </c>
      <c r="AV257" s="13" t="s">
        <v>89</v>
      </c>
      <c r="AW257" s="13" t="s">
        <v>35</v>
      </c>
      <c r="AX257" s="13" t="s">
        <v>79</v>
      </c>
      <c r="AY257" s="158" t="s">
        <v>132</v>
      </c>
    </row>
    <row r="258" spans="2:51" s="14" customFormat="1" ht="11.25">
      <c r="B258" s="164"/>
      <c r="D258" s="151" t="s">
        <v>143</v>
      </c>
      <c r="E258" s="165" t="s">
        <v>1</v>
      </c>
      <c r="F258" s="166" t="s">
        <v>147</v>
      </c>
      <c r="H258" s="167">
        <v>21.6</v>
      </c>
      <c r="I258" s="168"/>
      <c r="L258" s="164"/>
      <c r="M258" s="169"/>
      <c r="T258" s="170"/>
      <c r="AT258" s="165" t="s">
        <v>143</v>
      </c>
      <c r="AU258" s="165" t="s">
        <v>89</v>
      </c>
      <c r="AV258" s="14" t="s">
        <v>139</v>
      </c>
      <c r="AW258" s="14" t="s">
        <v>35</v>
      </c>
      <c r="AX258" s="14" t="s">
        <v>87</v>
      </c>
      <c r="AY258" s="165" t="s">
        <v>132</v>
      </c>
    </row>
    <row r="259" spans="2:65" s="1" customFormat="1" ht="24.2" customHeight="1">
      <c r="B259" s="31"/>
      <c r="C259" s="132" t="s">
        <v>292</v>
      </c>
      <c r="D259" s="132" t="s">
        <v>135</v>
      </c>
      <c r="E259" s="133" t="s">
        <v>293</v>
      </c>
      <c r="F259" s="134" t="s">
        <v>294</v>
      </c>
      <c r="G259" s="135" t="s">
        <v>191</v>
      </c>
      <c r="H259" s="136">
        <v>0.4</v>
      </c>
      <c r="I259" s="137"/>
      <c r="J259" s="138">
        <f>ROUND(I259*H259,2)</f>
        <v>0</v>
      </c>
      <c r="K259" s="139"/>
      <c r="L259" s="31"/>
      <c r="M259" s="140" t="s">
        <v>1</v>
      </c>
      <c r="N259" s="141" t="s">
        <v>44</v>
      </c>
      <c r="P259" s="142">
        <f>O259*H259</f>
        <v>0</v>
      </c>
      <c r="Q259" s="142">
        <v>0.00076</v>
      </c>
      <c r="R259" s="142">
        <f>Q259*H259</f>
        <v>0.000304</v>
      </c>
      <c r="S259" s="142">
        <v>0.0021</v>
      </c>
      <c r="T259" s="143">
        <f>S259*H259</f>
        <v>0.00084</v>
      </c>
      <c r="AR259" s="144" t="s">
        <v>139</v>
      </c>
      <c r="AT259" s="144" t="s">
        <v>135</v>
      </c>
      <c r="AU259" s="144" t="s">
        <v>89</v>
      </c>
      <c r="AY259" s="16" t="s">
        <v>132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6" t="s">
        <v>87</v>
      </c>
      <c r="BK259" s="145">
        <f>ROUND(I259*H259,2)</f>
        <v>0</v>
      </c>
      <c r="BL259" s="16" t="s">
        <v>139</v>
      </c>
      <c r="BM259" s="144" t="s">
        <v>295</v>
      </c>
    </row>
    <row r="260" spans="2:47" s="1" customFormat="1" ht="11.25">
      <c r="B260" s="31"/>
      <c r="D260" s="146" t="s">
        <v>141</v>
      </c>
      <c r="F260" s="147" t="s">
        <v>296</v>
      </c>
      <c r="I260" s="148"/>
      <c r="L260" s="31"/>
      <c r="M260" s="149"/>
      <c r="T260" s="55"/>
      <c r="AT260" s="16" t="s">
        <v>141</v>
      </c>
      <c r="AU260" s="16" t="s">
        <v>89</v>
      </c>
    </row>
    <row r="261" spans="2:51" s="13" customFormat="1" ht="11.25">
      <c r="B261" s="157"/>
      <c r="D261" s="151" t="s">
        <v>143</v>
      </c>
      <c r="E261" s="158" t="s">
        <v>1</v>
      </c>
      <c r="F261" s="159" t="s">
        <v>297</v>
      </c>
      <c r="H261" s="160">
        <v>0.4</v>
      </c>
      <c r="I261" s="161"/>
      <c r="L261" s="157"/>
      <c r="M261" s="162"/>
      <c r="T261" s="163"/>
      <c r="AT261" s="158" t="s">
        <v>143</v>
      </c>
      <c r="AU261" s="158" t="s">
        <v>89</v>
      </c>
      <c r="AV261" s="13" t="s">
        <v>89</v>
      </c>
      <c r="AW261" s="13" t="s">
        <v>35</v>
      </c>
      <c r="AX261" s="13" t="s">
        <v>79</v>
      </c>
      <c r="AY261" s="158" t="s">
        <v>132</v>
      </c>
    </row>
    <row r="262" spans="2:51" s="14" customFormat="1" ht="11.25">
      <c r="B262" s="164"/>
      <c r="D262" s="151" t="s">
        <v>143</v>
      </c>
      <c r="E262" s="165" t="s">
        <v>1</v>
      </c>
      <c r="F262" s="166" t="s">
        <v>147</v>
      </c>
      <c r="H262" s="167">
        <v>0.4</v>
      </c>
      <c r="I262" s="168"/>
      <c r="L262" s="164"/>
      <c r="M262" s="169"/>
      <c r="T262" s="170"/>
      <c r="AT262" s="165" t="s">
        <v>143</v>
      </c>
      <c r="AU262" s="165" t="s">
        <v>89</v>
      </c>
      <c r="AV262" s="14" t="s">
        <v>139</v>
      </c>
      <c r="AW262" s="14" t="s">
        <v>35</v>
      </c>
      <c r="AX262" s="14" t="s">
        <v>87</v>
      </c>
      <c r="AY262" s="165" t="s">
        <v>132</v>
      </c>
    </row>
    <row r="263" spans="2:65" s="1" customFormat="1" ht="24.2" customHeight="1">
      <c r="B263" s="31"/>
      <c r="C263" s="132" t="s">
        <v>298</v>
      </c>
      <c r="D263" s="132" t="s">
        <v>135</v>
      </c>
      <c r="E263" s="133" t="s">
        <v>299</v>
      </c>
      <c r="F263" s="134" t="s">
        <v>300</v>
      </c>
      <c r="G263" s="135" t="s">
        <v>191</v>
      </c>
      <c r="H263" s="136">
        <v>3.6</v>
      </c>
      <c r="I263" s="137"/>
      <c r="J263" s="138">
        <f>ROUND(I263*H263,2)</f>
        <v>0</v>
      </c>
      <c r="K263" s="139"/>
      <c r="L263" s="31"/>
      <c r="M263" s="140" t="s">
        <v>1</v>
      </c>
      <c r="N263" s="141" t="s">
        <v>44</v>
      </c>
      <c r="P263" s="142">
        <f>O263*H263</f>
        <v>0</v>
      </c>
      <c r="Q263" s="142">
        <v>0.00279</v>
      </c>
      <c r="R263" s="142">
        <f>Q263*H263</f>
        <v>0.010044</v>
      </c>
      <c r="S263" s="142">
        <v>0.056</v>
      </c>
      <c r="T263" s="143">
        <f>S263*H263</f>
        <v>0.2016</v>
      </c>
      <c r="AR263" s="144" t="s">
        <v>139</v>
      </c>
      <c r="AT263" s="144" t="s">
        <v>135</v>
      </c>
      <c r="AU263" s="144" t="s">
        <v>89</v>
      </c>
      <c r="AY263" s="16" t="s">
        <v>132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6" t="s">
        <v>87</v>
      </c>
      <c r="BK263" s="145">
        <f>ROUND(I263*H263,2)</f>
        <v>0</v>
      </c>
      <c r="BL263" s="16" t="s">
        <v>139</v>
      </c>
      <c r="BM263" s="144" t="s">
        <v>301</v>
      </c>
    </row>
    <row r="264" spans="2:47" s="1" customFormat="1" ht="11.25">
      <c r="B264" s="31"/>
      <c r="D264" s="146" t="s">
        <v>141</v>
      </c>
      <c r="F264" s="147" t="s">
        <v>302</v>
      </c>
      <c r="I264" s="148"/>
      <c r="L264" s="31"/>
      <c r="M264" s="149"/>
      <c r="T264" s="55"/>
      <c r="AT264" s="16" t="s">
        <v>141</v>
      </c>
      <c r="AU264" s="16" t="s">
        <v>89</v>
      </c>
    </row>
    <row r="265" spans="2:51" s="12" customFormat="1" ht="11.25">
      <c r="B265" s="150"/>
      <c r="D265" s="151" t="s">
        <v>143</v>
      </c>
      <c r="E265" s="152" t="s">
        <v>1</v>
      </c>
      <c r="F265" s="153" t="s">
        <v>210</v>
      </c>
      <c r="H265" s="152" t="s">
        <v>1</v>
      </c>
      <c r="I265" s="154"/>
      <c r="L265" s="150"/>
      <c r="M265" s="155"/>
      <c r="T265" s="156"/>
      <c r="AT265" s="152" t="s">
        <v>143</v>
      </c>
      <c r="AU265" s="152" t="s">
        <v>89</v>
      </c>
      <c r="AV265" s="12" t="s">
        <v>87</v>
      </c>
      <c r="AW265" s="12" t="s">
        <v>35</v>
      </c>
      <c r="AX265" s="12" t="s">
        <v>79</v>
      </c>
      <c r="AY265" s="152" t="s">
        <v>132</v>
      </c>
    </row>
    <row r="266" spans="2:51" s="13" customFormat="1" ht="11.25">
      <c r="B266" s="157"/>
      <c r="D266" s="151" t="s">
        <v>143</v>
      </c>
      <c r="E266" s="158" t="s">
        <v>1</v>
      </c>
      <c r="F266" s="159" t="s">
        <v>303</v>
      </c>
      <c r="H266" s="160">
        <v>3.6</v>
      </c>
      <c r="I266" s="161"/>
      <c r="L266" s="157"/>
      <c r="M266" s="162"/>
      <c r="T266" s="163"/>
      <c r="AT266" s="158" t="s">
        <v>143</v>
      </c>
      <c r="AU266" s="158" t="s">
        <v>89</v>
      </c>
      <c r="AV266" s="13" t="s">
        <v>89</v>
      </c>
      <c r="AW266" s="13" t="s">
        <v>35</v>
      </c>
      <c r="AX266" s="13" t="s">
        <v>79</v>
      </c>
      <c r="AY266" s="158" t="s">
        <v>132</v>
      </c>
    </row>
    <row r="267" spans="2:51" s="14" customFormat="1" ht="11.25">
      <c r="B267" s="164"/>
      <c r="D267" s="151" t="s">
        <v>143</v>
      </c>
      <c r="E267" s="165" t="s">
        <v>1</v>
      </c>
      <c r="F267" s="166" t="s">
        <v>147</v>
      </c>
      <c r="H267" s="167">
        <v>3.6</v>
      </c>
      <c r="I267" s="168"/>
      <c r="L267" s="164"/>
      <c r="M267" s="169"/>
      <c r="T267" s="170"/>
      <c r="AT267" s="165" t="s">
        <v>143</v>
      </c>
      <c r="AU267" s="165" t="s">
        <v>89</v>
      </c>
      <c r="AV267" s="14" t="s">
        <v>139</v>
      </c>
      <c r="AW267" s="14" t="s">
        <v>35</v>
      </c>
      <c r="AX267" s="14" t="s">
        <v>87</v>
      </c>
      <c r="AY267" s="165" t="s">
        <v>132</v>
      </c>
    </row>
    <row r="268" spans="2:65" s="1" customFormat="1" ht="37.9" customHeight="1">
      <c r="B268" s="31"/>
      <c r="C268" s="132" t="s">
        <v>304</v>
      </c>
      <c r="D268" s="132" t="s">
        <v>135</v>
      </c>
      <c r="E268" s="133" t="s">
        <v>305</v>
      </c>
      <c r="F268" s="134" t="s">
        <v>306</v>
      </c>
      <c r="G268" s="135" t="s">
        <v>138</v>
      </c>
      <c r="H268" s="136">
        <v>49.56</v>
      </c>
      <c r="I268" s="137"/>
      <c r="J268" s="138">
        <f>ROUND(I268*H268,2)</f>
        <v>0</v>
      </c>
      <c r="K268" s="139"/>
      <c r="L268" s="31"/>
      <c r="M268" s="140" t="s">
        <v>1</v>
      </c>
      <c r="N268" s="141" t="s">
        <v>44</v>
      </c>
      <c r="P268" s="142">
        <f>O268*H268</f>
        <v>0</v>
      </c>
      <c r="Q268" s="142">
        <v>0</v>
      </c>
      <c r="R268" s="142">
        <f>Q268*H268</f>
        <v>0</v>
      </c>
      <c r="S268" s="142">
        <v>0.046</v>
      </c>
      <c r="T268" s="143">
        <f>S268*H268</f>
        <v>2.27976</v>
      </c>
      <c r="AR268" s="144" t="s">
        <v>139</v>
      </c>
      <c r="AT268" s="144" t="s">
        <v>135</v>
      </c>
      <c r="AU268" s="144" t="s">
        <v>89</v>
      </c>
      <c r="AY268" s="16" t="s">
        <v>132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6" t="s">
        <v>87</v>
      </c>
      <c r="BK268" s="145">
        <f>ROUND(I268*H268,2)</f>
        <v>0</v>
      </c>
      <c r="BL268" s="16" t="s">
        <v>139</v>
      </c>
      <c r="BM268" s="144" t="s">
        <v>307</v>
      </c>
    </row>
    <row r="269" spans="2:47" s="1" customFormat="1" ht="11.25">
      <c r="B269" s="31"/>
      <c r="D269" s="146" t="s">
        <v>141</v>
      </c>
      <c r="F269" s="147" t="s">
        <v>308</v>
      </c>
      <c r="I269" s="148"/>
      <c r="L269" s="31"/>
      <c r="M269" s="149"/>
      <c r="T269" s="55"/>
      <c r="AT269" s="16" t="s">
        <v>141</v>
      </c>
      <c r="AU269" s="16" t="s">
        <v>89</v>
      </c>
    </row>
    <row r="270" spans="2:51" s="12" customFormat="1" ht="11.25">
      <c r="B270" s="150"/>
      <c r="D270" s="151" t="s">
        <v>143</v>
      </c>
      <c r="E270" s="152" t="s">
        <v>1</v>
      </c>
      <c r="F270" s="153" t="s">
        <v>172</v>
      </c>
      <c r="H270" s="152" t="s">
        <v>1</v>
      </c>
      <c r="I270" s="154"/>
      <c r="L270" s="150"/>
      <c r="M270" s="155"/>
      <c r="T270" s="156"/>
      <c r="AT270" s="152" t="s">
        <v>143</v>
      </c>
      <c r="AU270" s="152" t="s">
        <v>89</v>
      </c>
      <c r="AV270" s="12" t="s">
        <v>87</v>
      </c>
      <c r="AW270" s="12" t="s">
        <v>35</v>
      </c>
      <c r="AX270" s="12" t="s">
        <v>79</v>
      </c>
      <c r="AY270" s="152" t="s">
        <v>132</v>
      </c>
    </row>
    <row r="271" spans="2:51" s="13" customFormat="1" ht="11.25">
      <c r="B271" s="157"/>
      <c r="D271" s="151" t="s">
        <v>143</v>
      </c>
      <c r="E271" s="158" t="s">
        <v>1</v>
      </c>
      <c r="F271" s="159" t="s">
        <v>173</v>
      </c>
      <c r="H271" s="160">
        <v>49.56</v>
      </c>
      <c r="I271" s="161"/>
      <c r="L271" s="157"/>
      <c r="M271" s="162"/>
      <c r="T271" s="163"/>
      <c r="AT271" s="158" t="s">
        <v>143</v>
      </c>
      <c r="AU271" s="158" t="s">
        <v>89</v>
      </c>
      <c r="AV271" s="13" t="s">
        <v>89</v>
      </c>
      <c r="AW271" s="13" t="s">
        <v>35</v>
      </c>
      <c r="AX271" s="13" t="s">
        <v>79</v>
      </c>
      <c r="AY271" s="158" t="s">
        <v>132</v>
      </c>
    </row>
    <row r="272" spans="2:51" s="14" customFormat="1" ht="11.25">
      <c r="B272" s="164"/>
      <c r="D272" s="151" t="s">
        <v>143</v>
      </c>
      <c r="E272" s="165" t="s">
        <v>1</v>
      </c>
      <c r="F272" s="166" t="s">
        <v>147</v>
      </c>
      <c r="H272" s="167">
        <v>49.56</v>
      </c>
      <c r="I272" s="168"/>
      <c r="L272" s="164"/>
      <c r="M272" s="169"/>
      <c r="T272" s="170"/>
      <c r="AT272" s="165" t="s">
        <v>143</v>
      </c>
      <c r="AU272" s="165" t="s">
        <v>89</v>
      </c>
      <c r="AV272" s="14" t="s">
        <v>139</v>
      </c>
      <c r="AW272" s="14" t="s">
        <v>35</v>
      </c>
      <c r="AX272" s="14" t="s">
        <v>87</v>
      </c>
      <c r="AY272" s="165" t="s">
        <v>132</v>
      </c>
    </row>
    <row r="273" spans="2:65" s="1" customFormat="1" ht="24.2" customHeight="1">
      <c r="B273" s="31"/>
      <c r="C273" s="132" t="s">
        <v>309</v>
      </c>
      <c r="D273" s="132" t="s">
        <v>135</v>
      </c>
      <c r="E273" s="133" t="s">
        <v>310</v>
      </c>
      <c r="F273" s="134" t="s">
        <v>311</v>
      </c>
      <c r="G273" s="135" t="s">
        <v>138</v>
      </c>
      <c r="H273" s="136">
        <v>501.21</v>
      </c>
      <c r="I273" s="137"/>
      <c r="J273" s="138">
        <f>ROUND(I273*H273,2)</f>
        <v>0</v>
      </c>
      <c r="K273" s="139"/>
      <c r="L273" s="31"/>
      <c r="M273" s="140" t="s">
        <v>1</v>
      </c>
      <c r="N273" s="141" t="s">
        <v>44</v>
      </c>
      <c r="P273" s="142">
        <f>O273*H273</f>
        <v>0</v>
      </c>
      <c r="Q273" s="142">
        <v>0</v>
      </c>
      <c r="R273" s="142">
        <f>Q273*H273</f>
        <v>0</v>
      </c>
      <c r="S273" s="142">
        <v>0.012</v>
      </c>
      <c r="T273" s="143">
        <f>S273*H273</f>
        <v>6.01452</v>
      </c>
      <c r="AR273" s="144" t="s">
        <v>139</v>
      </c>
      <c r="AT273" s="144" t="s">
        <v>135</v>
      </c>
      <c r="AU273" s="144" t="s">
        <v>89</v>
      </c>
      <c r="AY273" s="16" t="s">
        <v>132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6" t="s">
        <v>87</v>
      </c>
      <c r="BK273" s="145">
        <f>ROUND(I273*H273,2)</f>
        <v>0</v>
      </c>
      <c r="BL273" s="16" t="s">
        <v>139</v>
      </c>
      <c r="BM273" s="144" t="s">
        <v>312</v>
      </c>
    </row>
    <row r="274" spans="2:47" s="1" customFormat="1" ht="11.25">
      <c r="B274" s="31"/>
      <c r="D274" s="146" t="s">
        <v>141</v>
      </c>
      <c r="F274" s="147" t="s">
        <v>313</v>
      </c>
      <c r="I274" s="148"/>
      <c r="L274" s="31"/>
      <c r="M274" s="149"/>
      <c r="T274" s="55"/>
      <c r="AT274" s="16" t="s">
        <v>141</v>
      </c>
      <c r="AU274" s="16" t="s">
        <v>89</v>
      </c>
    </row>
    <row r="275" spans="2:51" s="12" customFormat="1" ht="11.25">
      <c r="B275" s="150"/>
      <c r="D275" s="151" t="s">
        <v>143</v>
      </c>
      <c r="E275" s="152" t="s">
        <v>1</v>
      </c>
      <c r="F275" s="153" t="s">
        <v>145</v>
      </c>
      <c r="H275" s="152" t="s">
        <v>1</v>
      </c>
      <c r="I275" s="154"/>
      <c r="L275" s="150"/>
      <c r="M275" s="155"/>
      <c r="T275" s="156"/>
      <c r="AT275" s="152" t="s">
        <v>143</v>
      </c>
      <c r="AU275" s="152" t="s">
        <v>89</v>
      </c>
      <c r="AV275" s="12" t="s">
        <v>87</v>
      </c>
      <c r="AW275" s="12" t="s">
        <v>35</v>
      </c>
      <c r="AX275" s="12" t="s">
        <v>79</v>
      </c>
      <c r="AY275" s="152" t="s">
        <v>132</v>
      </c>
    </row>
    <row r="276" spans="2:51" s="13" customFormat="1" ht="11.25">
      <c r="B276" s="157"/>
      <c r="D276" s="151" t="s">
        <v>143</v>
      </c>
      <c r="E276" s="158" t="s">
        <v>1</v>
      </c>
      <c r="F276" s="159" t="s">
        <v>179</v>
      </c>
      <c r="H276" s="160">
        <v>564.689</v>
      </c>
      <c r="I276" s="161"/>
      <c r="L276" s="157"/>
      <c r="M276" s="162"/>
      <c r="T276" s="163"/>
      <c r="AT276" s="158" t="s">
        <v>143</v>
      </c>
      <c r="AU276" s="158" t="s">
        <v>89</v>
      </c>
      <c r="AV276" s="13" t="s">
        <v>89</v>
      </c>
      <c r="AW276" s="13" t="s">
        <v>35</v>
      </c>
      <c r="AX276" s="13" t="s">
        <v>79</v>
      </c>
      <c r="AY276" s="158" t="s">
        <v>132</v>
      </c>
    </row>
    <row r="277" spans="2:51" s="13" customFormat="1" ht="11.25">
      <c r="B277" s="157"/>
      <c r="D277" s="151" t="s">
        <v>143</v>
      </c>
      <c r="E277" s="158" t="s">
        <v>1</v>
      </c>
      <c r="F277" s="159" t="s">
        <v>180</v>
      </c>
      <c r="H277" s="160">
        <v>-63.479</v>
      </c>
      <c r="I277" s="161"/>
      <c r="L277" s="157"/>
      <c r="M277" s="162"/>
      <c r="T277" s="163"/>
      <c r="AT277" s="158" t="s">
        <v>143</v>
      </c>
      <c r="AU277" s="158" t="s">
        <v>89</v>
      </c>
      <c r="AV277" s="13" t="s">
        <v>89</v>
      </c>
      <c r="AW277" s="13" t="s">
        <v>35</v>
      </c>
      <c r="AX277" s="13" t="s">
        <v>79</v>
      </c>
      <c r="AY277" s="158" t="s">
        <v>132</v>
      </c>
    </row>
    <row r="278" spans="2:51" s="14" customFormat="1" ht="11.25">
      <c r="B278" s="164"/>
      <c r="D278" s="151" t="s">
        <v>143</v>
      </c>
      <c r="E278" s="165" t="s">
        <v>1</v>
      </c>
      <c r="F278" s="166" t="s">
        <v>147</v>
      </c>
      <c r="H278" s="167">
        <v>501.21</v>
      </c>
      <c r="I278" s="168"/>
      <c r="L278" s="164"/>
      <c r="M278" s="169"/>
      <c r="T278" s="170"/>
      <c r="AT278" s="165" t="s">
        <v>143</v>
      </c>
      <c r="AU278" s="165" t="s">
        <v>89</v>
      </c>
      <c r="AV278" s="14" t="s">
        <v>139</v>
      </c>
      <c r="AW278" s="14" t="s">
        <v>35</v>
      </c>
      <c r="AX278" s="14" t="s">
        <v>87</v>
      </c>
      <c r="AY278" s="165" t="s">
        <v>132</v>
      </c>
    </row>
    <row r="279" spans="2:65" s="1" customFormat="1" ht="24.2" customHeight="1">
      <c r="B279" s="31"/>
      <c r="C279" s="132" t="s">
        <v>314</v>
      </c>
      <c r="D279" s="132" t="s">
        <v>135</v>
      </c>
      <c r="E279" s="133" t="s">
        <v>315</v>
      </c>
      <c r="F279" s="134" t="s">
        <v>316</v>
      </c>
      <c r="G279" s="135" t="s">
        <v>138</v>
      </c>
      <c r="H279" s="136">
        <v>10.8</v>
      </c>
      <c r="I279" s="137"/>
      <c r="J279" s="138">
        <f>ROUND(I279*H279,2)</f>
        <v>0</v>
      </c>
      <c r="K279" s="139"/>
      <c r="L279" s="31"/>
      <c r="M279" s="140" t="s">
        <v>1</v>
      </c>
      <c r="N279" s="141" t="s">
        <v>44</v>
      </c>
      <c r="P279" s="142">
        <f>O279*H279</f>
        <v>0</v>
      </c>
      <c r="Q279" s="142">
        <v>0</v>
      </c>
      <c r="R279" s="142">
        <f>Q279*H279</f>
        <v>0</v>
      </c>
      <c r="S279" s="142">
        <v>0.012</v>
      </c>
      <c r="T279" s="143">
        <f>S279*H279</f>
        <v>0.12960000000000002</v>
      </c>
      <c r="AR279" s="144" t="s">
        <v>139</v>
      </c>
      <c r="AT279" s="144" t="s">
        <v>135</v>
      </c>
      <c r="AU279" s="144" t="s">
        <v>89</v>
      </c>
      <c r="AY279" s="16" t="s">
        <v>132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6" t="s">
        <v>87</v>
      </c>
      <c r="BK279" s="145">
        <f>ROUND(I279*H279,2)</f>
        <v>0</v>
      </c>
      <c r="BL279" s="16" t="s">
        <v>139</v>
      </c>
      <c r="BM279" s="144" t="s">
        <v>317</v>
      </c>
    </row>
    <row r="280" spans="2:47" s="1" customFormat="1" ht="11.25">
      <c r="B280" s="31"/>
      <c r="D280" s="146" t="s">
        <v>141</v>
      </c>
      <c r="F280" s="147" t="s">
        <v>318</v>
      </c>
      <c r="I280" s="148"/>
      <c r="L280" s="31"/>
      <c r="M280" s="149"/>
      <c r="T280" s="55"/>
      <c r="AT280" s="16" t="s">
        <v>141</v>
      </c>
      <c r="AU280" s="16" t="s">
        <v>89</v>
      </c>
    </row>
    <row r="281" spans="2:51" s="12" customFormat="1" ht="11.25">
      <c r="B281" s="150"/>
      <c r="D281" s="151" t="s">
        <v>143</v>
      </c>
      <c r="E281" s="152" t="s">
        <v>1</v>
      </c>
      <c r="F281" s="153" t="s">
        <v>145</v>
      </c>
      <c r="H281" s="152" t="s">
        <v>1</v>
      </c>
      <c r="I281" s="154"/>
      <c r="L281" s="150"/>
      <c r="M281" s="155"/>
      <c r="T281" s="156"/>
      <c r="AT281" s="152" t="s">
        <v>143</v>
      </c>
      <c r="AU281" s="152" t="s">
        <v>89</v>
      </c>
      <c r="AV281" s="12" t="s">
        <v>87</v>
      </c>
      <c r="AW281" s="12" t="s">
        <v>35</v>
      </c>
      <c r="AX281" s="12" t="s">
        <v>79</v>
      </c>
      <c r="AY281" s="152" t="s">
        <v>132</v>
      </c>
    </row>
    <row r="282" spans="2:51" s="13" customFormat="1" ht="11.25">
      <c r="B282" s="157"/>
      <c r="D282" s="151" t="s">
        <v>143</v>
      </c>
      <c r="E282" s="158" t="s">
        <v>1</v>
      </c>
      <c r="F282" s="159" t="s">
        <v>157</v>
      </c>
      <c r="H282" s="160">
        <v>10.8</v>
      </c>
      <c r="I282" s="161"/>
      <c r="L282" s="157"/>
      <c r="M282" s="162"/>
      <c r="T282" s="163"/>
      <c r="AT282" s="158" t="s">
        <v>143</v>
      </c>
      <c r="AU282" s="158" t="s">
        <v>89</v>
      </c>
      <c r="AV282" s="13" t="s">
        <v>89</v>
      </c>
      <c r="AW282" s="13" t="s">
        <v>35</v>
      </c>
      <c r="AX282" s="13" t="s">
        <v>79</v>
      </c>
      <c r="AY282" s="158" t="s">
        <v>132</v>
      </c>
    </row>
    <row r="283" spans="2:51" s="14" customFormat="1" ht="11.25">
      <c r="B283" s="164"/>
      <c r="D283" s="151" t="s">
        <v>143</v>
      </c>
      <c r="E283" s="165" t="s">
        <v>1</v>
      </c>
      <c r="F283" s="166" t="s">
        <v>147</v>
      </c>
      <c r="H283" s="167">
        <v>10.8</v>
      </c>
      <c r="I283" s="168"/>
      <c r="L283" s="164"/>
      <c r="M283" s="169"/>
      <c r="T283" s="170"/>
      <c r="AT283" s="165" t="s">
        <v>143</v>
      </c>
      <c r="AU283" s="165" t="s">
        <v>89</v>
      </c>
      <c r="AV283" s="14" t="s">
        <v>139</v>
      </c>
      <c r="AW283" s="14" t="s">
        <v>35</v>
      </c>
      <c r="AX283" s="14" t="s">
        <v>87</v>
      </c>
      <c r="AY283" s="165" t="s">
        <v>132</v>
      </c>
    </row>
    <row r="284" spans="2:65" s="1" customFormat="1" ht="24.2" customHeight="1">
      <c r="B284" s="31"/>
      <c r="C284" s="132" t="s">
        <v>319</v>
      </c>
      <c r="D284" s="132" t="s">
        <v>135</v>
      </c>
      <c r="E284" s="133" t="s">
        <v>320</v>
      </c>
      <c r="F284" s="134" t="s">
        <v>321</v>
      </c>
      <c r="G284" s="135" t="s">
        <v>235</v>
      </c>
      <c r="H284" s="136">
        <v>278.001</v>
      </c>
      <c r="I284" s="137"/>
      <c r="J284" s="138">
        <f>ROUND(I284*H284,2)</f>
        <v>0</v>
      </c>
      <c r="K284" s="139"/>
      <c r="L284" s="31"/>
      <c r="M284" s="140" t="s">
        <v>1</v>
      </c>
      <c r="N284" s="141" t="s">
        <v>44</v>
      </c>
      <c r="P284" s="142">
        <f>O284*H284</f>
        <v>0</v>
      </c>
      <c r="Q284" s="142">
        <v>0</v>
      </c>
      <c r="R284" s="142">
        <f>Q284*H284</f>
        <v>0</v>
      </c>
      <c r="S284" s="142">
        <v>0</v>
      </c>
      <c r="T284" s="143">
        <f>S284*H284</f>
        <v>0</v>
      </c>
      <c r="AR284" s="144" t="s">
        <v>139</v>
      </c>
      <c r="AT284" s="144" t="s">
        <v>135</v>
      </c>
      <c r="AU284" s="144" t="s">
        <v>89</v>
      </c>
      <c r="AY284" s="16" t="s">
        <v>132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6" t="s">
        <v>87</v>
      </c>
      <c r="BK284" s="145">
        <f>ROUND(I284*H284,2)</f>
        <v>0</v>
      </c>
      <c r="BL284" s="16" t="s">
        <v>139</v>
      </c>
      <c r="BM284" s="144" t="s">
        <v>322</v>
      </c>
    </row>
    <row r="285" spans="2:47" s="1" customFormat="1" ht="11.25">
      <c r="B285" s="31"/>
      <c r="D285" s="146" t="s">
        <v>141</v>
      </c>
      <c r="F285" s="147" t="s">
        <v>323</v>
      </c>
      <c r="I285" s="148"/>
      <c r="L285" s="31"/>
      <c r="M285" s="149"/>
      <c r="T285" s="55"/>
      <c r="AT285" s="16" t="s">
        <v>141</v>
      </c>
      <c r="AU285" s="16" t="s">
        <v>89</v>
      </c>
    </row>
    <row r="286" spans="2:51" s="13" customFormat="1" ht="11.25">
      <c r="B286" s="157"/>
      <c r="D286" s="151" t="s">
        <v>143</v>
      </c>
      <c r="E286" s="158" t="s">
        <v>1</v>
      </c>
      <c r="F286" s="159" t="s">
        <v>239</v>
      </c>
      <c r="H286" s="160">
        <v>278.001</v>
      </c>
      <c r="I286" s="161"/>
      <c r="L286" s="157"/>
      <c r="M286" s="162"/>
      <c r="T286" s="163"/>
      <c r="AT286" s="158" t="s">
        <v>143</v>
      </c>
      <c r="AU286" s="158" t="s">
        <v>89</v>
      </c>
      <c r="AV286" s="13" t="s">
        <v>89</v>
      </c>
      <c r="AW286" s="13" t="s">
        <v>35</v>
      </c>
      <c r="AX286" s="13" t="s">
        <v>79</v>
      </c>
      <c r="AY286" s="158" t="s">
        <v>132</v>
      </c>
    </row>
    <row r="287" spans="2:51" s="14" customFormat="1" ht="11.25">
      <c r="B287" s="164"/>
      <c r="D287" s="151" t="s">
        <v>143</v>
      </c>
      <c r="E287" s="165" t="s">
        <v>1</v>
      </c>
      <c r="F287" s="166" t="s">
        <v>147</v>
      </c>
      <c r="H287" s="167">
        <v>278.001</v>
      </c>
      <c r="I287" s="168"/>
      <c r="L287" s="164"/>
      <c r="M287" s="169"/>
      <c r="T287" s="170"/>
      <c r="AT287" s="165" t="s">
        <v>143</v>
      </c>
      <c r="AU287" s="165" t="s">
        <v>89</v>
      </c>
      <c r="AV287" s="14" t="s">
        <v>139</v>
      </c>
      <c r="AW287" s="14" t="s">
        <v>35</v>
      </c>
      <c r="AX287" s="14" t="s">
        <v>87</v>
      </c>
      <c r="AY287" s="165" t="s">
        <v>132</v>
      </c>
    </row>
    <row r="288" spans="2:63" s="11" customFormat="1" ht="22.9" customHeight="1">
      <c r="B288" s="120"/>
      <c r="D288" s="121" t="s">
        <v>78</v>
      </c>
      <c r="E288" s="130" t="s">
        <v>324</v>
      </c>
      <c r="F288" s="130" t="s">
        <v>325</v>
      </c>
      <c r="I288" s="123"/>
      <c r="J288" s="131">
        <f>BK288</f>
        <v>0</v>
      </c>
      <c r="L288" s="120"/>
      <c r="M288" s="125"/>
      <c r="P288" s="126">
        <f>SUM(P289:P302)</f>
        <v>0</v>
      </c>
      <c r="R288" s="126">
        <f>SUM(R289:R302)</f>
        <v>0</v>
      </c>
      <c r="T288" s="127">
        <f>SUM(T289:T302)</f>
        <v>0</v>
      </c>
      <c r="AR288" s="121" t="s">
        <v>87</v>
      </c>
      <c r="AT288" s="128" t="s">
        <v>78</v>
      </c>
      <c r="AU288" s="128" t="s">
        <v>87</v>
      </c>
      <c r="AY288" s="121" t="s">
        <v>132</v>
      </c>
      <c r="BK288" s="129">
        <f>SUM(BK289:BK302)</f>
        <v>0</v>
      </c>
    </row>
    <row r="289" spans="2:65" s="1" customFormat="1" ht="33" customHeight="1">
      <c r="B289" s="31"/>
      <c r="C289" s="132" t="s">
        <v>326</v>
      </c>
      <c r="D289" s="132" t="s">
        <v>135</v>
      </c>
      <c r="E289" s="133" t="s">
        <v>327</v>
      </c>
      <c r="F289" s="134" t="s">
        <v>328</v>
      </c>
      <c r="G289" s="135" t="s">
        <v>329</v>
      </c>
      <c r="H289" s="136">
        <v>10.981</v>
      </c>
      <c r="I289" s="137"/>
      <c r="J289" s="138">
        <f>ROUND(I289*H289,2)</f>
        <v>0</v>
      </c>
      <c r="K289" s="139"/>
      <c r="L289" s="31"/>
      <c r="M289" s="140" t="s">
        <v>1</v>
      </c>
      <c r="N289" s="141" t="s">
        <v>44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139</v>
      </c>
      <c r="AT289" s="144" t="s">
        <v>135</v>
      </c>
      <c r="AU289" s="144" t="s">
        <v>89</v>
      </c>
      <c r="AY289" s="16" t="s">
        <v>132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6" t="s">
        <v>87</v>
      </c>
      <c r="BK289" s="145">
        <f>ROUND(I289*H289,2)</f>
        <v>0</v>
      </c>
      <c r="BL289" s="16" t="s">
        <v>139</v>
      </c>
      <c r="BM289" s="144" t="s">
        <v>330</v>
      </c>
    </row>
    <row r="290" spans="2:47" s="1" customFormat="1" ht="11.25">
      <c r="B290" s="31"/>
      <c r="D290" s="146" t="s">
        <v>141</v>
      </c>
      <c r="F290" s="147" t="s">
        <v>331</v>
      </c>
      <c r="I290" s="148"/>
      <c r="L290" s="31"/>
      <c r="M290" s="149"/>
      <c r="T290" s="55"/>
      <c r="AT290" s="16" t="s">
        <v>141</v>
      </c>
      <c r="AU290" s="16" t="s">
        <v>89</v>
      </c>
    </row>
    <row r="291" spans="2:65" s="1" customFormat="1" ht="33" customHeight="1">
      <c r="B291" s="31"/>
      <c r="C291" s="132" t="s">
        <v>332</v>
      </c>
      <c r="D291" s="132" t="s">
        <v>135</v>
      </c>
      <c r="E291" s="133" t="s">
        <v>333</v>
      </c>
      <c r="F291" s="134" t="s">
        <v>334</v>
      </c>
      <c r="G291" s="135" t="s">
        <v>329</v>
      </c>
      <c r="H291" s="136">
        <v>42.14</v>
      </c>
      <c r="I291" s="137"/>
      <c r="J291" s="138">
        <f>ROUND(I291*H291,2)</f>
        <v>0</v>
      </c>
      <c r="K291" s="139"/>
      <c r="L291" s="31"/>
      <c r="M291" s="140" t="s">
        <v>1</v>
      </c>
      <c r="N291" s="141" t="s">
        <v>44</v>
      </c>
      <c r="P291" s="142">
        <f>O291*H291</f>
        <v>0</v>
      </c>
      <c r="Q291" s="142">
        <v>0</v>
      </c>
      <c r="R291" s="142">
        <f>Q291*H291</f>
        <v>0</v>
      </c>
      <c r="S291" s="142">
        <v>0</v>
      </c>
      <c r="T291" s="143">
        <f>S291*H291</f>
        <v>0</v>
      </c>
      <c r="AR291" s="144" t="s">
        <v>139</v>
      </c>
      <c r="AT291" s="144" t="s">
        <v>135</v>
      </c>
      <c r="AU291" s="144" t="s">
        <v>89</v>
      </c>
      <c r="AY291" s="16" t="s">
        <v>132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6" t="s">
        <v>87</v>
      </c>
      <c r="BK291" s="145">
        <f>ROUND(I291*H291,2)</f>
        <v>0</v>
      </c>
      <c r="BL291" s="16" t="s">
        <v>139</v>
      </c>
      <c r="BM291" s="144" t="s">
        <v>335</v>
      </c>
    </row>
    <row r="292" spans="2:47" s="1" customFormat="1" ht="11.25">
      <c r="B292" s="31"/>
      <c r="D292" s="146" t="s">
        <v>141</v>
      </c>
      <c r="F292" s="147" t="s">
        <v>336</v>
      </c>
      <c r="I292" s="148"/>
      <c r="L292" s="31"/>
      <c r="M292" s="149"/>
      <c r="T292" s="55"/>
      <c r="AT292" s="16" t="s">
        <v>141</v>
      </c>
      <c r="AU292" s="16" t="s">
        <v>89</v>
      </c>
    </row>
    <row r="293" spans="2:51" s="13" customFormat="1" ht="11.25">
      <c r="B293" s="157"/>
      <c r="D293" s="151" t="s">
        <v>143</v>
      </c>
      <c r="E293" s="158" t="s">
        <v>1</v>
      </c>
      <c r="F293" s="159" t="s">
        <v>337</v>
      </c>
      <c r="H293" s="160">
        <v>42.14</v>
      </c>
      <c r="I293" s="161"/>
      <c r="L293" s="157"/>
      <c r="M293" s="162"/>
      <c r="T293" s="163"/>
      <c r="AT293" s="158" t="s">
        <v>143</v>
      </c>
      <c r="AU293" s="158" t="s">
        <v>89</v>
      </c>
      <c r="AV293" s="13" t="s">
        <v>89</v>
      </c>
      <c r="AW293" s="13" t="s">
        <v>35</v>
      </c>
      <c r="AX293" s="13" t="s">
        <v>79</v>
      </c>
      <c r="AY293" s="158" t="s">
        <v>132</v>
      </c>
    </row>
    <row r="294" spans="2:51" s="14" customFormat="1" ht="11.25">
      <c r="B294" s="164"/>
      <c r="D294" s="151" t="s">
        <v>143</v>
      </c>
      <c r="E294" s="165" t="s">
        <v>1</v>
      </c>
      <c r="F294" s="166" t="s">
        <v>147</v>
      </c>
      <c r="H294" s="167">
        <v>42.14</v>
      </c>
      <c r="I294" s="168"/>
      <c r="L294" s="164"/>
      <c r="M294" s="169"/>
      <c r="T294" s="170"/>
      <c r="AT294" s="165" t="s">
        <v>143</v>
      </c>
      <c r="AU294" s="165" t="s">
        <v>89</v>
      </c>
      <c r="AV294" s="14" t="s">
        <v>139</v>
      </c>
      <c r="AW294" s="14" t="s">
        <v>35</v>
      </c>
      <c r="AX294" s="14" t="s">
        <v>87</v>
      </c>
      <c r="AY294" s="165" t="s">
        <v>132</v>
      </c>
    </row>
    <row r="295" spans="2:65" s="1" customFormat="1" ht="24.2" customHeight="1">
      <c r="B295" s="31"/>
      <c r="C295" s="132" t="s">
        <v>338</v>
      </c>
      <c r="D295" s="132" t="s">
        <v>135</v>
      </c>
      <c r="E295" s="133" t="s">
        <v>339</v>
      </c>
      <c r="F295" s="134" t="s">
        <v>340</v>
      </c>
      <c r="G295" s="135" t="s">
        <v>329</v>
      </c>
      <c r="H295" s="136">
        <v>10.981</v>
      </c>
      <c r="I295" s="137"/>
      <c r="J295" s="138">
        <f>ROUND(I295*H295,2)</f>
        <v>0</v>
      </c>
      <c r="K295" s="139"/>
      <c r="L295" s="31"/>
      <c r="M295" s="140" t="s">
        <v>1</v>
      </c>
      <c r="N295" s="141" t="s">
        <v>44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139</v>
      </c>
      <c r="AT295" s="144" t="s">
        <v>135</v>
      </c>
      <c r="AU295" s="144" t="s">
        <v>89</v>
      </c>
      <c r="AY295" s="16" t="s">
        <v>132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6" t="s">
        <v>87</v>
      </c>
      <c r="BK295" s="145">
        <f>ROUND(I295*H295,2)</f>
        <v>0</v>
      </c>
      <c r="BL295" s="16" t="s">
        <v>139</v>
      </c>
      <c r="BM295" s="144" t="s">
        <v>341</v>
      </c>
    </row>
    <row r="296" spans="2:47" s="1" customFormat="1" ht="11.25">
      <c r="B296" s="31"/>
      <c r="D296" s="146" t="s">
        <v>141</v>
      </c>
      <c r="F296" s="147" t="s">
        <v>342</v>
      </c>
      <c r="I296" s="148"/>
      <c r="L296" s="31"/>
      <c r="M296" s="149"/>
      <c r="T296" s="55"/>
      <c r="AT296" s="16" t="s">
        <v>141</v>
      </c>
      <c r="AU296" s="16" t="s">
        <v>89</v>
      </c>
    </row>
    <row r="297" spans="2:65" s="1" customFormat="1" ht="24.2" customHeight="1">
      <c r="B297" s="31"/>
      <c r="C297" s="132" t="s">
        <v>343</v>
      </c>
      <c r="D297" s="132" t="s">
        <v>135</v>
      </c>
      <c r="E297" s="133" t="s">
        <v>344</v>
      </c>
      <c r="F297" s="134" t="s">
        <v>345</v>
      </c>
      <c r="G297" s="135" t="s">
        <v>329</v>
      </c>
      <c r="H297" s="136">
        <v>84.28</v>
      </c>
      <c r="I297" s="137"/>
      <c r="J297" s="138">
        <f>ROUND(I297*H297,2)</f>
        <v>0</v>
      </c>
      <c r="K297" s="139"/>
      <c r="L297" s="31"/>
      <c r="M297" s="140" t="s">
        <v>1</v>
      </c>
      <c r="N297" s="141" t="s">
        <v>44</v>
      </c>
      <c r="P297" s="142">
        <f>O297*H297</f>
        <v>0</v>
      </c>
      <c r="Q297" s="142">
        <v>0</v>
      </c>
      <c r="R297" s="142">
        <f>Q297*H297</f>
        <v>0</v>
      </c>
      <c r="S297" s="142">
        <v>0</v>
      </c>
      <c r="T297" s="143">
        <f>S297*H297</f>
        <v>0</v>
      </c>
      <c r="AR297" s="144" t="s">
        <v>139</v>
      </c>
      <c r="AT297" s="144" t="s">
        <v>135</v>
      </c>
      <c r="AU297" s="144" t="s">
        <v>89</v>
      </c>
      <c r="AY297" s="16" t="s">
        <v>132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6" t="s">
        <v>87</v>
      </c>
      <c r="BK297" s="145">
        <f>ROUND(I297*H297,2)</f>
        <v>0</v>
      </c>
      <c r="BL297" s="16" t="s">
        <v>139</v>
      </c>
      <c r="BM297" s="144" t="s">
        <v>346</v>
      </c>
    </row>
    <row r="298" spans="2:47" s="1" customFormat="1" ht="11.25">
      <c r="B298" s="31"/>
      <c r="D298" s="146" t="s">
        <v>141</v>
      </c>
      <c r="F298" s="147" t="s">
        <v>347</v>
      </c>
      <c r="I298" s="148"/>
      <c r="L298" s="31"/>
      <c r="M298" s="149"/>
      <c r="T298" s="55"/>
      <c r="AT298" s="16" t="s">
        <v>141</v>
      </c>
      <c r="AU298" s="16" t="s">
        <v>89</v>
      </c>
    </row>
    <row r="299" spans="2:51" s="13" customFormat="1" ht="11.25">
      <c r="B299" s="157"/>
      <c r="D299" s="151" t="s">
        <v>143</v>
      </c>
      <c r="E299" s="158" t="s">
        <v>1</v>
      </c>
      <c r="F299" s="159" t="s">
        <v>348</v>
      </c>
      <c r="H299" s="160">
        <v>84.28</v>
      </c>
      <c r="I299" s="161"/>
      <c r="L299" s="157"/>
      <c r="M299" s="162"/>
      <c r="T299" s="163"/>
      <c r="AT299" s="158" t="s">
        <v>143</v>
      </c>
      <c r="AU299" s="158" t="s">
        <v>89</v>
      </c>
      <c r="AV299" s="13" t="s">
        <v>89</v>
      </c>
      <c r="AW299" s="13" t="s">
        <v>35</v>
      </c>
      <c r="AX299" s="13" t="s">
        <v>79</v>
      </c>
      <c r="AY299" s="158" t="s">
        <v>132</v>
      </c>
    </row>
    <row r="300" spans="2:51" s="14" customFormat="1" ht="11.25">
      <c r="B300" s="164"/>
      <c r="D300" s="151" t="s">
        <v>143</v>
      </c>
      <c r="E300" s="165" t="s">
        <v>1</v>
      </c>
      <c r="F300" s="166" t="s">
        <v>147</v>
      </c>
      <c r="H300" s="167">
        <v>84.28</v>
      </c>
      <c r="I300" s="168"/>
      <c r="L300" s="164"/>
      <c r="M300" s="169"/>
      <c r="T300" s="170"/>
      <c r="AT300" s="165" t="s">
        <v>143</v>
      </c>
      <c r="AU300" s="165" t="s">
        <v>89</v>
      </c>
      <c r="AV300" s="14" t="s">
        <v>139</v>
      </c>
      <c r="AW300" s="14" t="s">
        <v>35</v>
      </c>
      <c r="AX300" s="14" t="s">
        <v>87</v>
      </c>
      <c r="AY300" s="165" t="s">
        <v>132</v>
      </c>
    </row>
    <row r="301" spans="2:65" s="1" customFormat="1" ht="33" customHeight="1">
      <c r="B301" s="31"/>
      <c r="C301" s="132" t="s">
        <v>349</v>
      </c>
      <c r="D301" s="132" t="s">
        <v>135</v>
      </c>
      <c r="E301" s="133" t="s">
        <v>350</v>
      </c>
      <c r="F301" s="134" t="s">
        <v>351</v>
      </c>
      <c r="G301" s="135" t="s">
        <v>329</v>
      </c>
      <c r="H301" s="136">
        <v>10.981</v>
      </c>
      <c r="I301" s="137"/>
      <c r="J301" s="138">
        <f>ROUND(I301*H301,2)</f>
        <v>0</v>
      </c>
      <c r="K301" s="139"/>
      <c r="L301" s="31"/>
      <c r="M301" s="140" t="s">
        <v>1</v>
      </c>
      <c r="N301" s="141" t="s">
        <v>44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139</v>
      </c>
      <c r="AT301" s="144" t="s">
        <v>135</v>
      </c>
      <c r="AU301" s="144" t="s">
        <v>89</v>
      </c>
      <c r="AY301" s="16" t="s">
        <v>132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6" t="s">
        <v>87</v>
      </c>
      <c r="BK301" s="145">
        <f>ROUND(I301*H301,2)</f>
        <v>0</v>
      </c>
      <c r="BL301" s="16" t="s">
        <v>139</v>
      </c>
      <c r="BM301" s="144" t="s">
        <v>352</v>
      </c>
    </row>
    <row r="302" spans="2:47" s="1" customFormat="1" ht="11.25">
      <c r="B302" s="31"/>
      <c r="D302" s="146" t="s">
        <v>141</v>
      </c>
      <c r="F302" s="147" t="s">
        <v>353</v>
      </c>
      <c r="I302" s="148"/>
      <c r="L302" s="31"/>
      <c r="M302" s="149"/>
      <c r="T302" s="55"/>
      <c r="AT302" s="16" t="s">
        <v>141</v>
      </c>
      <c r="AU302" s="16" t="s">
        <v>89</v>
      </c>
    </row>
    <row r="303" spans="2:63" s="11" customFormat="1" ht="22.9" customHeight="1">
      <c r="B303" s="120"/>
      <c r="D303" s="121" t="s">
        <v>78</v>
      </c>
      <c r="E303" s="130" t="s">
        <v>354</v>
      </c>
      <c r="F303" s="130" t="s">
        <v>355</v>
      </c>
      <c r="I303" s="123"/>
      <c r="J303" s="131">
        <f>BK303</f>
        <v>0</v>
      </c>
      <c r="L303" s="120"/>
      <c r="M303" s="125"/>
      <c r="P303" s="126">
        <f>SUM(P304:P305)</f>
        <v>0</v>
      </c>
      <c r="R303" s="126">
        <f>SUM(R304:R305)</f>
        <v>0</v>
      </c>
      <c r="T303" s="127">
        <f>SUM(T304:T305)</f>
        <v>0</v>
      </c>
      <c r="AR303" s="121" t="s">
        <v>87</v>
      </c>
      <c r="AT303" s="128" t="s">
        <v>78</v>
      </c>
      <c r="AU303" s="128" t="s">
        <v>87</v>
      </c>
      <c r="AY303" s="121" t="s">
        <v>132</v>
      </c>
      <c r="BK303" s="129">
        <f>SUM(BK304:BK305)</f>
        <v>0</v>
      </c>
    </row>
    <row r="304" spans="2:65" s="1" customFormat="1" ht="33" customHeight="1">
      <c r="B304" s="31"/>
      <c r="C304" s="132" t="s">
        <v>356</v>
      </c>
      <c r="D304" s="132" t="s">
        <v>135</v>
      </c>
      <c r="E304" s="133" t="s">
        <v>357</v>
      </c>
      <c r="F304" s="134" t="s">
        <v>358</v>
      </c>
      <c r="G304" s="135" t="s">
        <v>329</v>
      </c>
      <c r="H304" s="136">
        <v>16.89</v>
      </c>
      <c r="I304" s="137"/>
      <c r="J304" s="138">
        <f>ROUND(I304*H304,2)</f>
        <v>0</v>
      </c>
      <c r="K304" s="139"/>
      <c r="L304" s="31"/>
      <c r="M304" s="140" t="s">
        <v>1</v>
      </c>
      <c r="N304" s="141" t="s">
        <v>44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AR304" s="144" t="s">
        <v>139</v>
      </c>
      <c r="AT304" s="144" t="s">
        <v>135</v>
      </c>
      <c r="AU304" s="144" t="s">
        <v>89</v>
      </c>
      <c r="AY304" s="16" t="s">
        <v>132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6" t="s">
        <v>87</v>
      </c>
      <c r="BK304" s="145">
        <f>ROUND(I304*H304,2)</f>
        <v>0</v>
      </c>
      <c r="BL304" s="16" t="s">
        <v>139</v>
      </c>
      <c r="BM304" s="144" t="s">
        <v>359</v>
      </c>
    </row>
    <row r="305" spans="2:47" s="1" customFormat="1" ht="11.25">
      <c r="B305" s="31"/>
      <c r="D305" s="146" t="s">
        <v>141</v>
      </c>
      <c r="F305" s="147" t="s">
        <v>360</v>
      </c>
      <c r="I305" s="148"/>
      <c r="L305" s="31"/>
      <c r="M305" s="149"/>
      <c r="T305" s="55"/>
      <c r="AT305" s="16" t="s">
        <v>141</v>
      </c>
      <c r="AU305" s="16" t="s">
        <v>89</v>
      </c>
    </row>
    <row r="306" spans="2:63" s="11" customFormat="1" ht="25.9" customHeight="1">
      <c r="B306" s="120"/>
      <c r="D306" s="121" t="s">
        <v>78</v>
      </c>
      <c r="E306" s="122" t="s">
        <v>361</v>
      </c>
      <c r="F306" s="122" t="s">
        <v>362</v>
      </c>
      <c r="I306" s="123"/>
      <c r="J306" s="124">
        <f>BK306</f>
        <v>0</v>
      </c>
      <c r="L306" s="120"/>
      <c r="M306" s="125"/>
      <c r="P306" s="126">
        <f>P307+P446+P458+P477+P512+P531+P547</f>
        <v>0</v>
      </c>
      <c r="R306" s="126">
        <f>R307+R446+R458+R477+R512+R531+R547</f>
        <v>8.543266399999998</v>
      </c>
      <c r="T306" s="127">
        <f>T307+T446+T458+T477+T512+T531+T547</f>
        <v>0.16619102000000002</v>
      </c>
      <c r="AR306" s="121" t="s">
        <v>89</v>
      </c>
      <c r="AT306" s="128" t="s">
        <v>78</v>
      </c>
      <c r="AU306" s="128" t="s">
        <v>79</v>
      </c>
      <c r="AY306" s="121" t="s">
        <v>132</v>
      </c>
      <c r="BK306" s="129">
        <f>BK307+BK446+BK458+BK477+BK512+BK531+BK547</f>
        <v>0</v>
      </c>
    </row>
    <row r="307" spans="2:63" s="11" customFormat="1" ht="22.9" customHeight="1">
      <c r="B307" s="120"/>
      <c r="D307" s="121" t="s">
        <v>78</v>
      </c>
      <c r="E307" s="130" t="s">
        <v>363</v>
      </c>
      <c r="F307" s="130" t="s">
        <v>364</v>
      </c>
      <c r="I307" s="123"/>
      <c r="J307" s="131">
        <f>BK307</f>
        <v>0</v>
      </c>
      <c r="L307" s="120"/>
      <c r="M307" s="125"/>
      <c r="P307" s="126">
        <f>SUM(P308:P445)</f>
        <v>0</v>
      </c>
      <c r="R307" s="126">
        <f>SUM(R308:R445)</f>
        <v>0.2921944999999999</v>
      </c>
      <c r="T307" s="127">
        <f>SUM(T308:T445)</f>
        <v>0.009600000000000001</v>
      </c>
      <c r="AR307" s="121" t="s">
        <v>89</v>
      </c>
      <c r="AT307" s="128" t="s">
        <v>78</v>
      </c>
      <c r="AU307" s="128" t="s">
        <v>87</v>
      </c>
      <c r="AY307" s="121" t="s">
        <v>132</v>
      </c>
      <c r="BK307" s="129">
        <f>SUM(BK308:BK445)</f>
        <v>0</v>
      </c>
    </row>
    <row r="308" spans="2:65" s="1" customFormat="1" ht="21.75" customHeight="1">
      <c r="B308" s="31"/>
      <c r="C308" s="132" t="s">
        <v>365</v>
      </c>
      <c r="D308" s="132" t="s">
        <v>135</v>
      </c>
      <c r="E308" s="133" t="s">
        <v>366</v>
      </c>
      <c r="F308" s="134" t="s">
        <v>367</v>
      </c>
      <c r="G308" s="135" t="s">
        <v>191</v>
      </c>
      <c r="H308" s="136">
        <v>519</v>
      </c>
      <c r="I308" s="137"/>
      <c r="J308" s="138">
        <f>ROUND(I308*H308,2)</f>
        <v>0</v>
      </c>
      <c r="K308" s="139"/>
      <c r="L308" s="31"/>
      <c r="M308" s="140" t="s">
        <v>1</v>
      </c>
      <c r="N308" s="141" t="s">
        <v>44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232</v>
      </c>
      <c r="AT308" s="144" t="s">
        <v>135</v>
      </c>
      <c r="AU308" s="144" t="s">
        <v>89</v>
      </c>
      <c r="AY308" s="16" t="s">
        <v>132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6" t="s">
        <v>87</v>
      </c>
      <c r="BK308" s="145">
        <f>ROUND(I308*H308,2)</f>
        <v>0</v>
      </c>
      <c r="BL308" s="16" t="s">
        <v>232</v>
      </c>
      <c r="BM308" s="144" t="s">
        <v>368</v>
      </c>
    </row>
    <row r="309" spans="2:47" s="1" customFormat="1" ht="11.25">
      <c r="B309" s="31"/>
      <c r="D309" s="146" t="s">
        <v>141</v>
      </c>
      <c r="F309" s="147" t="s">
        <v>369</v>
      </c>
      <c r="I309" s="148"/>
      <c r="L309" s="31"/>
      <c r="M309" s="149"/>
      <c r="T309" s="55"/>
      <c r="AT309" s="16" t="s">
        <v>141</v>
      </c>
      <c r="AU309" s="16" t="s">
        <v>89</v>
      </c>
    </row>
    <row r="310" spans="2:51" s="12" customFormat="1" ht="11.25">
      <c r="B310" s="150"/>
      <c r="D310" s="151" t="s">
        <v>143</v>
      </c>
      <c r="E310" s="152" t="s">
        <v>1</v>
      </c>
      <c r="F310" s="153" t="s">
        <v>370</v>
      </c>
      <c r="H310" s="152" t="s">
        <v>1</v>
      </c>
      <c r="I310" s="154"/>
      <c r="L310" s="150"/>
      <c r="M310" s="155"/>
      <c r="T310" s="156"/>
      <c r="AT310" s="152" t="s">
        <v>143</v>
      </c>
      <c r="AU310" s="152" t="s">
        <v>89</v>
      </c>
      <c r="AV310" s="12" t="s">
        <v>87</v>
      </c>
      <c r="AW310" s="12" t="s">
        <v>35</v>
      </c>
      <c r="AX310" s="12" t="s">
        <v>79</v>
      </c>
      <c r="AY310" s="152" t="s">
        <v>132</v>
      </c>
    </row>
    <row r="311" spans="2:51" s="13" customFormat="1" ht="11.25">
      <c r="B311" s="157"/>
      <c r="D311" s="151" t="s">
        <v>143</v>
      </c>
      <c r="E311" s="158" t="s">
        <v>1</v>
      </c>
      <c r="F311" s="159" t="s">
        <v>371</v>
      </c>
      <c r="H311" s="160">
        <v>60</v>
      </c>
      <c r="I311" s="161"/>
      <c r="L311" s="157"/>
      <c r="M311" s="162"/>
      <c r="T311" s="163"/>
      <c r="AT311" s="158" t="s">
        <v>143</v>
      </c>
      <c r="AU311" s="158" t="s">
        <v>89</v>
      </c>
      <c r="AV311" s="13" t="s">
        <v>89</v>
      </c>
      <c r="AW311" s="13" t="s">
        <v>35</v>
      </c>
      <c r="AX311" s="13" t="s">
        <v>79</v>
      </c>
      <c r="AY311" s="158" t="s">
        <v>132</v>
      </c>
    </row>
    <row r="312" spans="2:51" s="12" customFormat="1" ht="11.25">
      <c r="B312" s="150"/>
      <c r="D312" s="151" t="s">
        <v>143</v>
      </c>
      <c r="E312" s="152" t="s">
        <v>1</v>
      </c>
      <c r="F312" s="153" t="s">
        <v>372</v>
      </c>
      <c r="H312" s="152" t="s">
        <v>1</v>
      </c>
      <c r="I312" s="154"/>
      <c r="L312" s="150"/>
      <c r="M312" s="155"/>
      <c r="T312" s="156"/>
      <c r="AT312" s="152" t="s">
        <v>143</v>
      </c>
      <c r="AU312" s="152" t="s">
        <v>89</v>
      </c>
      <c r="AV312" s="12" t="s">
        <v>87</v>
      </c>
      <c r="AW312" s="12" t="s">
        <v>35</v>
      </c>
      <c r="AX312" s="12" t="s">
        <v>79</v>
      </c>
      <c r="AY312" s="152" t="s">
        <v>132</v>
      </c>
    </row>
    <row r="313" spans="2:51" s="13" customFormat="1" ht="11.25">
      <c r="B313" s="157"/>
      <c r="D313" s="151" t="s">
        <v>143</v>
      </c>
      <c r="E313" s="158" t="s">
        <v>1</v>
      </c>
      <c r="F313" s="159" t="s">
        <v>373</v>
      </c>
      <c r="H313" s="160">
        <v>54</v>
      </c>
      <c r="I313" s="161"/>
      <c r="L313" s="157"/>
      <c r="M313" s="162"/>
      <c r="T313" s="163"/>
      <c r="AT313" s="158" t="s">
        <v>143</v>
      </c>
      <c r="AU313" s="158" t="s">
        <v>89</v>
      </c>
      <c r="AV313" s="13" t="s">
        <v>89</v>
      </c>
      <c r="AW313" s="13" t="s">
        <v>35</v>
      </c>
      <c r="AX313" s="13" t="s">
        <v>79</v>
      </c>
      <c r="AY313" s="158" t="s">
        <v>132</v>
      </c>
    </row>
    <row r="314" spans="2:51" s="12" customFormat="1" ht="11.25">
      <c r="B314" s="150"/>
      <c r="D314" s="151" t="s">
        <v>143</v>
      </c>
      <c r="E314" s="152" t="s">
        <v>1</v>
      </c>
      <c r="F314" s="153" t="s">
        <v>374</v>
      </c>
      <c r="H314" s="152" t="s">
        <v>1</v>
      </c>
      <c r="I314" s="154"/>
      <c r="L314" s="150"/>
      <c r="M314" s="155"/>
      <c r="T314" s="156"/>
      <c r="AT314" s="152" t="s">
        <v>143</v>
      </c>
      <c r="AU314" s="152" t="s">
        <v>89</v>
      </c>
      <c r="AV314" s="12" t="s">
        <v>87</v>
      </c>
      <c r="AW314" s="12" t="s">
        <v>35</v>
      </c>
      <c r="AX314" s="12" t="s">
        <v>79</v>
      </c>
      <c r="AY314" s="152" t="s">
        <v>132</v>
      </c>
    </row>
    <row r="315" spans="2:51" s="13" customFormat="1" ht="11.25">
      <c r="B315" s="157"/>
      <c r="D315" s="151" t="s">
        <v>143</v>
      </c>
      <c r="E315" s="158" t="s">
        <v>1</v>
      </c>
      <c r="F315" s="159" t="s">
        <v>375</v>
      </c>
      <c r="H315" s="160">
        <v>360</v>
      </c>
      <c r="I315" s="161"/>
      <c r="L315" s="157"/>
      <c r="M315" s="162"/>
      <c r="T315" s="163"/>
      <c r="AT315" s="158" t="s">
        <v>143</v>
      </c>
      <c r="AU315" s="158" t="s">
        <v>89</v>
      </c>
      <c r="AV315" s="13" t="s">
        <v>89</v>
      </c>
      <c r="AW315" s="13" t="s">
        <v>35</v>
      </c>
      <c r="AX315" s="13" t="s">
        <v>79</v>
      </c>
      <c r="AY315" s="158" t="s">
        <v>132</v>
      </c>
    </row>
    <row r="316" spans="2:51" s="12" customFormat="1" ht="11.25">
      <c r="B316" s="150"/>
      <c r="D316" s="151" t="s">
        <v>143</v>
      </c>
      <c r="E316" s="152" t="s">
        <v>1</v>
      </c>
      <c r="F316" s="153" t="s">
        <v>376</v>
      </c>
      <c r="H316" s="152" t="s">
        <v>1</v>
      </c>
      <c r="I316" s="154"/>
      <c r="L316" s="150"/>
      <c r="M316" s="155"/>
      <c r="T316" s="156"/>
      <c r="AT316" s="152" t="s">
        <v>143</v>
      </c>
      <c r="AU316" s="152" t="s">
        <v>89</v>
      </c>
      <c r="AV316" s="12" t="s">
        <v>87</v>
      </c>
      <c r="AW316" s="12" t="s">
        <v>35</v>
      </c>
      <c r="AX316" s="12" t="s">
        <v>79</v>
      </c>
      <c r="AY316" s="152" t="s">
        <v>132</v>
      </c>
    </row>
    <row r="317" spans="2:51" s="13" customFormat="1" ht="11.25">
      <c r="B317" s="157"/>
      <c r="D317" s="151" t="s">
        <v>143</v>
      </c>
      <c r="E317" s="158" t="s">
        <v>1</v>
      </c>
      <c r="F317" s="159" t="s">
        <v>377</v>
      </c>
      <c r="H317" s="160">
        <v>45</v>
      </c>
      <c r="I317" s="161"/>
      <c r="L317" s="157"/>
      <c r="M317" s="162"/>
      <c r="T317" s="163"/>
      <c r="AT317" s="158" t="s">
        <v>143</v>
      </c>
      <c r="AU317" s="158" t="s">
        <v>89</v>
      </c>
      <c r="AV317" s="13" t="s">
        <v>89</v>
      </c>
      <c r="AW317" s="13" t="s">
        <v>35</v>
      </c>
      <c r="AX317" s="13" t="s">
        <v>79</v>
      </c>
      <c r="AY317" s="158" t="s">
        <v>132</v>
      </c>
    </row>
    <row r="318" spans="2:51" s="14" customFormat="1" ht="11.25">
      <c r="B318" s="164"/>
      <c r="D318" s="151" t="s">
        <v>143</v>
      </c>
      <c r="E318" s="165" t="s">
        <v>1</v>
      </c>
      <c r="F318" s="166" t="s">
        <v>147</v>
      </c>
      <c r="H318" s="167">
        <v>519</v>
      </c>
      <c r="I318" s="168"/>
      <c r="L318" s="164"/>
      <c r="M318" s="169"/>
      <c r="T318" s="170"/>
      <c r="AT318" s="165" t="s">
        <v>143</v>
      </c>
      <c r="AU318" s="165" t="s">
        <v>89</v>
      </c>
      <c r="AV318" s="14" t="s">
        <v>139</v>
      </c>
      <c r="AW318" s="14" t="s">
        <v>35</v>
      </c>
      <c r="AX318" s="14" t="s">
        <v>87</v>
      </c>
      <c r="AY318" s="165" t="s">
        <v>132</v>
      </c>
    </row>
    <row r="319" spans="2:65" s="1" customFormat="1" ht="16.5" customHeight="1">
      <c r="B319" s="31"/>
      <c r="C319" s="171" t="s">
        <v>378</v>
      </c>
      <c r="D319" s="171" t="s">
        <v>212</v>
      </c>
      <c r="E319" s="172" t="s">
        <v>379</v>
      </c>
      <c r="F319" s="173" t="s">
        <v>380</v>
      </c>
      <c r="G319" s="174" t="s">
        <v>191</v>
      </c>
      <c r="H319" s="175">
        <v>459</v>
      </c>
      <c r="I319" s="176"/>
      <c r="J319" s="177">
        <f>ROUND(I319*H319,2)</f>
        <v>0</v>
      </c>
      <c r="K319" s="178"/>
      <c r="L319" s="179"/>
      <c r="M319" s="180" t="s">
        <v>1</v>
      </c>
      <c r="N319" s="181" t="s">
        <v>44</v>
      </c>
      <c r="P319" s="142">
        <f>O319*H319</f>
        <v>0</v>
      </c>
      <c r="Q319" s="142">
        <v>0.00013</v>
      </c>
      <c r="R319" s="142">
        <f>Q319*H319</f>
        <v>0.059669999999999994</v>
      </c>
      <c r="S319" s="142">
        <v>0</v>
      </c>
      <c r="T319" s="143">
        <f>S319*H319</f>
        <v>0</v>
      </c>
      <c r="AR319" s="144" t="s">
        <v>326</v>
      </c>
      <c r="AT319" s="144" t="s">
        <v>212</v>
      </c>
      <c r="AU319" s="144" t="s">
        <v>89</v>
      </c>
      <c r="AY319" s="16" t="s">
        <v>132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6" t="s">
        <v>87</v>
      </c>
      <c r="BK319" s="145">
        <f>ROUND(I319*H319,2)</f>
        <v>0</v>
      </c>
      <c r="BL319" s="16" t="s">
        <v>232</v>
      </c>
      <c r="BM319" s="144" t="s">
        <v>381</v>
      </c>
    </row>
    <row r="320" spans="2:51" s="12" customFormat="1" ht="11.25">
      <c r="B320" s="150"/>
      <c r="D320" s="151" t="s">
        <v>143</v>
      </c>
      <c r="E320" s="152" t="s">
        <v>1</v>
      </c>
      <c r="F320" s="153" t="s">
        <v>372</v>
      </c>
      <c r="H320" s="152" t="s">
        <v>1</v>
      </c>
      <c r="I320" s="154"/>
      <c r="L320" s="150"/>
      <c r="M320" s="155"/>
      <c r="T320" s="156"/>
      <c r="AT320" s="152" t="s">
        <v>143</v>
      </c>
      <c r="AU320" s="152" t="s">
        <v>89</v>
      </c>
      <c r="AV320" s="12" t="s">
        <v>87</v>
      </c>
      <c r="AW320" s="12" t="s">
        <v>35</v>
      </c>
      <c r="AX320" s="12" t="s">
        <v>79</v>
      </c>
      <c r="AY320" s="152" t="s">
        <v>132</v>
      </c>
    </row>
    <row r="321" spans="2:51" s="13" customFormat="1" ht="11.25">
      <c r="B321" s="157"/>
      <c r="D321" s="151" t="s">
        <v>143</v>
      </c>
      <c r="E321" s="158" t="s">
        <v>1</v>
      </c>
      <c r="F321" s="159" t="s">
        <v>373</v>
      </c>
      <c r="H321" s="160">
        <v>54</v>
      </c>
      <c r="I321" s="161"/>
      <c r="L321" s="157"/>
      <c r="M321" s="162"/>
      <c r="T321" s="163"/>
      <c r="AT321" s="158" t="s">
        <v>143</v>
      </c>
      <c r="AU321" s="158" t="s">
        <v>89</v>
      </c>
      <c r="AV321" s="13" t="s">
        <v>89</v>
      </c>
      <c r="AW321" s="13" t="s">
        <v>35</v>
      </c>
      <c r="AX321" s="13" t="s">
        <v>79</v>
      </c>
      <c r="AY321" s="158" t="s">
        <v>132</v>
      </c>
    </row>
    <row r="322" spans="2:51" s="12" customFormat="1" ht="11.25">
      <c r="B322" s="150"/>
      <c r="D322" s="151" t="s">
        <v>143</v>
      </c>
      <c r="E322" s="152" t="s">
        <v>1</v>
      </c>
      <c r="F322" s="153" t="s">
        <v>374</v>
      </c>
      <c r="H322" s="152" t="s">
        <v>1</v>
      </c>
      <c r="I322" s="154"/>
      <c r="L322" s="150"/>
      <c r="M322" s="155"/>
      <c r="T322" s="156"/>
      <c r="AT322" s="152" t="s">
        <v>143</v>
      </c>
      <c r="AU322" s="152" t="s">
        <v>89</v>
      </c>
      <c r="AV322" s="12" t="s">
        <v>87</v>
      </c>
      <c r="AW322" s="12" t="s">
        <v>35</v>
      </c>
      <c r="AX322" s="12" t="s">
        <v>79</v>
      </c>
      <c r="AY322" s="152" t="s">
        <v>132</v>
      </c>
    </row>
    <row r="323" spans="2:51" s="13" customFormat="1" ht="11.25">
      <c r="B323" s="157"/>
      <c r="D323" s="151" t="s">
        <v>143</v>
      </c>
      <c r="E323" s="158" t="s">
        <v>1</v>
      </c>
      <c r="F323" s="159" t="s">
        <v>375</v>
      </c>
      <c r="H323" s="160">
        <v>360</v>
      </c>
      <c r="I323" s="161"/>
      <c r="L323" s="157"/>
      <c r="M323" s="162"/>
      <c r="T323" s="163"/>
      <c r="AT323" s="158" t="s">
        <v>143</v>
      </c>
      <c r="AU323" s="158" t="s">
        <v>89</v>
      </c>
      <c r="AV323" s="13" t="s">
        <v>89</v>
      </c>
      <c r="AW323" s="13" t="s">
        <v>35</v>
      </c>
      <c r="AX323" s="13" t="s">
        <v>79</v>
      </c>
      <c r="AY323" s="158" t="s">
        <v>132</v>
      </c>
    </row>
    <row r="324" spans="2:51" s="12" customFormat="1" ht="11.25">
      <c r="B324" s="150"/>
      <c r="D324" s="151" t="s">
        <v>143</v>
      </c>
      <c r="E324" s="152" t="s">
        <v>1</v>
      </c>
      <c r="F324" s="153" t="s">
        <v>376</v>
      </c>
      <c r="H324" s="152" t="s">
        <v>1</v>
      </c>
      <c r="I324" s="154"/>
      <c r="L324" s="150"/>
      <c r="M324" s="155"/>
      <c r="T324" s="156"/>
      <c r="AT324" s="152" t="s">
        <v>143</v>
      </c>
      <c r="AU324" s="152" t="s">
        <v>89</v>
      </c>
      <c r="AV324" s="12" t="s">
        <v>87</v>
      </c>
      <c r="AW324" s="12" t="s">
        <v>35</v>
      </c>
      <c r="AX324" s="12" t="s">
        <v>79</v>
      </c>
      <c r="AY324" s="152" t="s">
        <v>132</v>
      </c>
    </row>
    <row r="325" spans="2:51" s="13" customFormat="1" ht="11.25">
      <c r="B325" s="157"/>
      <c r="D325" s="151" t="s">
        <v>143</v>
      </c>
      <c r="E325" s="158" t="s">
        <v>1</v>
      </c>
      <c r="F325" s="159" t="s">
        <v>377</v>
      </c>
      <c r="H325" s="160">
        <v>45</v>
      </c>
      <c r="I325" s="161"/>
      <c r="L325" s="157"/>
      <c r="M325" s="162"/>
      <c r="T325" s="163"/>
      <c r="AT325" s="158" t="s">
        <v>143</v>
      </c>
      <c r="AU325" s="158" t="s">
        <v>89</v>
      </c>
      <c r="AV325" s="13" t="s">
        <v>89</v>
      </c>
      <c r="AW325" s="13" t="s">
        <v>35</v>
      </c>
      <c r="AX325" s="13" t="s">
        <v>79</v>
      </c>
      <c r="AY325" s="158" t="s">
        <v>132</v>
      </c>
    </row>
    <row r="326" spans="2:51" s="14" customFormat="1" ht="11.25">
      <c r="B326" s="164"/>
      <c r="D326" s="151" t="s">
        <v>143</v>
      </c>
      <c r="E326" s="165" t="s">
        <v>1</v>
      </c>
      <c r="F326" s="166" t="s">
        <v>147</v>
      </c>
      <c r="H326" s="167">
        <v>459</v>
      </c>
      <c r="I326" s="168"/>
      <c r="L326" s="164"/>
      <c r="M326" s="169"/>
      <c r="T326" s="170"/>
      <c r="AT326" s="165" t="s">
        <v>143</v>
      </c>
      <c r="AU326" s="165" t="s">
        <v>89</v>
      </c>
      <c r="AV326" s="14" t="s">
        <v>139</v>
      </c>
      <c r="AW326" s="14" t="s">
        <v>35</v>
      </c>
      <c r="AX326" s="14" t="s">
        <v>87</v>
      </c>
      <c r="AY326" s="165" t="s">
        <v>132</v>
      </c>
    </row>
    <row r="327" spans="2:65" s="1" customFormat="1" ht="16.5" customHeight="1">
      <c r="B327" s="31"/>
      <c r="C327" s="171" t="s">
        <v>382</v>
      </c>
      <c r="D327" s="171" t="s">
        <v>212</v>
      </c>
      <c r="E327" s="172" t="s">
        <v>383</v>
      </c>
      <c r="F327" s="173" t="s">
        <v>384</v>
      </c>
      <c r="G327" s="174" t="s">
        <v>191</v>
      </c>
      <c r="H327" s="175">
        <v>60</v>
      </c>
      <c r="I327" s="176"/>
      <c r="J327" s="177">
        <f>ROUND(I327*H327,2)</f>
        <v>0</v>
      </c>
      <c r="K327" s="178"/>
      <c r="L327" s="179"/>
      <c r="M327" s="180" t="s">
        <v>1</v>
      </c>
      <c r="N327" s="181" t="s">
        <v>44</v>
      </c>
      <c r="P327" s="142">
        <f>O327*H327</f>
        <v>0</v>
      </c>
      <c r="Q327" s="142">
        <v>0.00018</v>
      </c>
      <c r="R327" s="142">
        <f>Q327*H327</f>
        <v>0.0108</v>
      </c>
      <c r="S327" s="142">
        <v>0</v>
      </c>
      <c r="T327" s="143">
        <f>S327*H327</f>
        <v>0</v>
      </c>
      <c r="AR327" s="144" t="s">
        <v>326</v>
      </c>
      <c r="AT327" s="144" t="s">
        <v>212</v>
      </c>
      <c r="AU327" s="144" t="s">
        <v>89</v>
      </c>
      <c r="AY327" s="16" t="s">
        <v>132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6" t="s">
        <v>87</v>
      </c>
      <c r="BK327" s="145">
        <f>ROUND(I327*H327,2)</f>
        <v>0</v>
      </c>
      <c r="BL327" s="16" t="s">
        <v>232</v>
      </c>
      <c r="BM327" s="144" t="s">
        <v>385</v>
      </c>
    </row>
    <row r="328" spans="2:51" s="12" customFormat="1" ht="11.25">
      <c r="B328" s="150"/>
      <c r="D328" s="151" t="s">
        <v>143</v>
      </c>
      <c r="E328" s="152" t="s">
        <v>1</v>
      </c>
      <c r="F328" s="153" t="s">
        <v>370</v>
      </c>
      <c r="H328" s="152" t="s">
        <v>1</v>
      </c>
      <c r="I328" s="154"/>
      <c r="L328" s="150"/>
      <c r="M328" s="155"/>
      <c r="T328" s="156"/>
      <c r="AT328" s="152" t="s">
        <v>143</v>
      </c>
      <c r="AU328" s="152" t="s">
        <v>89</v>
      </c>
      <c r="AV328" s="12" t="s">
        <v>87</v>
      </c>
      <c r="AW328" s="12" t="s">
        <v>35</v>
      </c>
      <c r="AX328" s="12" t="s">
        <v>79</v>
      </c>
      <c r="AY328" s="152" t="s">
        <v>132</v>
      </c>
    </row>
    <row r="329" spans="2:51" s="13" customFormat="1" ht="11.25">
      <c r="B329" s="157"/>
      <c r="D329" s="151" t="s">
        <v>143</v>
      </c>
      <c r="E329" s="158" t="s">
        <v>1</v>
      </c>
      <c r="F329" s="159" t="s">
        <v>371</v>
      </c>
      <c r="H329" s="160">
        <v>60</v>
      </c>
      <c r="I329" s="161"/>
      <c r="L329" s="157"/>
      <c r="M329" s="162"/>
      <c r="T329" s="163"/>
      <c r="AT329" s="158" t="s">
        <v>143</v>
      </c>
      <c r="AU329" s="158" t="s">
        <v>89</v>
      </c>
      <c r="AV329" s="13" t="s">
        <v>89</v>
      </c>
      <c r="AW329" s="13" t="s">
        <v>35</v>
      </c>
      <c r="AX329" s="13" t="s">
        <v>79</v>
      </c>
      <c r="AY329" s="158" t="s">
        <v>132</v>
      </c>
    </row>
    <row r="330" spans="2:51" s="14" customFormat="1" ht="11.25">
      <c r="B330" s="164"/>
      <c r="D330" s="151" t="s">
        <v>143</v>
      </c>
      <c r="E330" s="165" t="s">
        <v>1</v>
      </c>
      <c r="F330" s="166" t="s">
        <v>147</v>
      </c>
      <c r="H330" s="167">
        <v>60</v>
      </c>
      <c r="I330" s="168"/>
      <c r="L330" s="164"/>
      <c r="M330" s="169"/>
      <c r="T330" s="170"/>
      <c r="AT330" s="165" t="s">
        <v>143</v>
      </c>
      <c r="AU330" s="165" t="s">
        <v>89</v>
      </c>
      <c r="AV330" s="14" t="s">
        <v>139</v>
      </c>
      <c r="AW330" s="14" t="s">
        <v>35</v>
      </c>
      <c r="AX330" s="14" t="s">
        <v>87</v>
      </c>
      <c r="AY330" s="165" t="s">
        <v>132</v>
      </c>
    </row>
    <row r="331" spans="2:65" s="1" customFormat="1" ht="24.2" customHeight="1">
      <c r="B331" s="31"/>
      <c r="C331" s="132" t="s">
        <v>386</v>
      </c>
      <c r="D331" s="132" t="s">
        <v>135</v>
      </c>
      <c r="E331" s="133" t="s">
        <v>387</v>
      </c>
      <c r="F331" s="134" t="s">
        <v>388</v>
      </c>
      <c r="G331" s="135" t="s">
        <v>207</v>
      </c>
      <c r="H331" s="136">
        <v>3</v>
      </c>
      <c r="I331" s="137"/>
      <c r="J331" s="138">
        <f>ROUND(I331*H331,2)</f>
        <v>0</v>
      </c>
      <c r="K331" s="139"/>
      <c r="L331" s="31"/>
      <c r="M331" s="140" t="s">
        <v>1</v>
      </c>
      <c r="N331" s="141" t="s">
        <v>44</v>
      </c>
      <c r="P331" s="142">
        <f>O331*H331</f>
        <v>0</v>
      </c>
      <c r="Q331" s="142">
        <v>0</v>
      </c>
      <c r="R331" s="142">
        <f>Q331*H331</f>
        <v>0</v>
      </c>
      <c r="S331" s="142">
        <v>0</v>
      </c>
      <c r="T331" s="143">
        <f>S331*H331</f>
        <v>0</v>
      </c>
      <c r="AR331" s="144" t="s">
        <v>232</v>
      </c>
      <c r="AT331" s="144" t="s">
        <v>135</v>
      </c>
      <c r="AU331" s="144" t="s">
        <v>89</v>
      </c>
      <c r="AY331" s="16" t="s">
        <v>132</v>
      </c>
      <c r="BE331" s="145">
        <f>IF(N331="základní",J331,0)</f>
        <v>0</v>
      </c>
      <c r="BF331" s="145">
        <f>IF(N331="snížená",J331,0)</f>
        <v>0</v>
      </c>
      <c r="BG331" s="145">
        <f>IF(N331="zákl. přenesená",J331,0)</f>
        <v>0</v>
      </c>
      <c r="BH331" s="145">
        <f>IF(N331="sníž. přenesená",J331,0)</f>
        <v>0</v>
      </c>
      <c r="BI331" s="145">
        <f>IF(N331="nulová",J331,0)</f>
        <v>0</v>
      </c>
      <c r="BJ331" s="16" t="s">
        <v>87</v>
      </c>
      <c r="BK331" s="145">
        <f>ROUND(I331*H331,2)</f>
        <v>0</v>
      </c>
      <c r="BL331" s="16" t="s">
        <v>232</v>
      </c>
      <c r="BM331" s="144" t="s">
        <v>389</v>
      </c>
    </row>
    <row r="332" spans="2:47" s="1" customFormat="1" ht="11.25">
      <c r="B332" s="31"/>
      <c r="D332" s="146" t="s">
        <v>141</v>
      </c>
      <c r="F332" s="147" t="s">
        <v>390</v>
      </c>
      <c r="I332" s="148"/>
      <c r="L332" s="31"/>
      <c r="M332" s="149"/>
      <c r="T332" s="55"/>
      <c r="AT332" s="16" t="s">
        <v>141</v>
      </c>
      <c r="AU332" s="16" t="s">
        <v>89</v>
      </c>
    </row>
    <row r="333" spans="2:51" s="12" customFormat="1" ht="11.25">
      <c r="B333" s="150"/>
      <c r="D333" s="151" t="s">
        <v>143</v>
      </c>
      <c r="E333" s="152" t="s">
        <v>1</v>
      </c>
      <c r="F333" s="153" t="s">
        <v>391</v>
      </c>
      <c r="H333" s="152" t="s">
        <v>1</v>
      </c>
      <c r="I333" s="154"/>
      <c r="L333" s="150"/>
      <c r="M333" s="155"/>
      <c r="T333" s="156"/>
      <c r="AT333" s="152" t="s">
        <v>143</v>
      </c>
      <c r="AU333" s="152" t="s">
        <v>89</v>
      </c>
      <c r="AV333" s="12" t="s">
        <v>87</v>
      </c>
      <c r="AW333" s="12" t="s">
        <v>35</v>
      </c>
      <c r="AX333" s="12" t="s">
        <v>79</v>
      </c>
      <c r="AY333" s="152" t="s">
        <v>132</v>
      </c>
    </row>
    <row r="334" spans="2:51" s="13" customFormat="1" ht="11.25">
      <c r="B334" s="157"/>
      <c r="D334" s="151" t="s">
        <v>143</v>
      </c>
      <c r="E334" s="158" t="s">
        <v>1</v>
      </c>
      <c r="F334" s="159" t="s">
        <v>152</v>
      </c>
      <c r="H334" s="160">
        <v>3</v>
      </c>
      <c r="I334" s="161"/>
      <c r="L334" s="157"/>
      <c r="M334" s="162"/>
      <c r="T334" s="163"/>
      <c r="AT334" s="158" t="s">
        <v>143</v>
      </c>
      <c r="AU334" s="158" t="s">
        <v>89</v>
      </c>
      <c r="AV334" s="13" t="s">
        <v>89</v>
      </c>
      <c r="AW334" s="13" t="s">
        <v>35</v>
      </c>
      <c r="AX334" s="13" t="s">
        <v>79</v>
      </c>
      <c r="AY334" s="158" t="s">
        <v>132</v>
      </c>
    </row>
    <row r="335" spans="2:51" s="14" customFormat="1" ht="11.25">
      <c r="B335" s="164"/>
      <c r="D335" s="151" t="s">
        <v>143</v>
      </c>
      <c r="E335" s="165" t="s">
        <v>1</v>
      </c>
      <c r="F335" s="166" t="s">
        <v>147</v>
      </c>
      <c r="H335" s="167">
        <v>3</v>
      </c>
      <c r="I335" s="168"/>
      <c r="L335" s="164"/>
      <c r="M335" s="169"/>
      <c r="T335" s="170"/>
      <c r="AT335" s="165" t="s">
        <v>143</v>
      </c>
      <c r="AU335" s="165" t="s">
        <v>89</v>
      </c>
      <c r="AV335" s="14" t="s">
        <v>139</v>
      </c>
      <c r="AW335" s="14" t="s">
        <v>35</v>
      </c>
      <c r="AX335" s="14" t="s">
        <v>87</v>
      </c>
      <c r="AY335" s="165" t="s">
        <v>132</v>
      </c>
    </row>
    <row r="336" spans="2:65" s="1" customFormat="1" ht="16.5" customHeight="1">
      <c r="B336" s="31"/>
      <c r="C336" s="171" t="s">
        <v>392</v>
      </c>
      <c r="D336" s="171" t="s">
        <v>212</v>
      </c>
      <c r="E336" s="172" t="s">
        <v>393</v>
      </c>
      <c r="F336" s="173" t="s">
        <v>394</v>
      </c>
      <c r="G336" s="174" t="s">
        <v>207</v>
      </c>
      <c r="H336" s="175">
        <v>3</v>
      </c>
      <c r="I336" s="176"/>
      <c r="J336" s="177">
        <f>ROUND(I336*H336,2)</f>
        <v>0</v>
      </c>
      <c r="K336" s="178"/>
      <c r="L336" s="179"/>
      <c r="M336" s="180" t="s">
        <v>1</v>
      </c>
      <c r="N336" s="181" t="s">
        <v>44</v>
      </c>
      <c r="P336" s="142">
        <f>O336*H336</f>
        <v>0</v>
      </c>
      <c r="Q336" s="142">
        <v>0.0017</v>
      </c>
      <c r="R336" s="142">
        <f>Q336*H336</f>
        <v>0.0050999999999999995</v>
      </c>
      <c r="S336" s="142">
        <v>0</v>
      </c>
      <c r="T336" s="143">
        <f>S336*H336</f>
        <v>0</v>
      </c>
      <c r="AR336" s="144" t="s">
        <v>326</v>
      </c>
      <c r="AT336" s="144" t="s">
        <v>212</v>
      </c>
      <c r="AU336" s="144" t="s">
        <v>89</v>
      </c>
      <c r="AY336" s="16" t="s">
        <v>132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6" t="s">
        <v>87</v>
      </c>
      <c r="BK336" s="145">
        <f>ROUND(I336*H336,2)</f>
        <v>0</v>
      </c>
      <c r="BL336" s="16" t="s">
        <v>232</v>
      </c>
      <c r="BM336" s="144" t="s">
        <v>395</v>
      </c>
    </row>
    <row r="337" spans="2:65" s="1" customFormat="1" ht="16.5" customHeight="1">
      <c r="B337" s="31"/>
      <c r="C337" s="132" t="s">
        <v>396</v>
      </c>
      <c r="D337" s="132" t="s">
        <v>135</v>
      </c>
      <c r="E337" s="133" t="s">
        <v>397</v>
      </c>
      <c r="F337" s="134" t="s">
        <v>398</v>
      </c>
      <c r="G337" s="135" t="s">
        <v>207</v>
      </c>
      <c r="H337" s="136">
        <v>30</v>
      </c>
      <c r="I337" s="137"/>
      <c r="J337" s="138">
        <f>ROUND(I337*H337,2)</f>
        <v>0</v>
      </c>
      <c r="K337" s="139"/>
      <c r="L337" s="31"/>
      <c r="M337" s="140" t="s">
        <v>1</v>
      </c>
      <c r="N337" s="141" t="s">
        <v>44</v>
      </c>
      <c r="P337" s="142">
        <f>O337*H337</f>
        <v>0</v>
      </c>
      <c r="Q337" s="142">
        <v>0</v>
      </c>
      <c r="R337" s="142">
        <f>Q337*H337</f>
        <v>0</v>
      </c>
      <c r="S337" s="142">
        <v>0</v>
      </c>
      <c r="T337" s="143">
        <f>S337*H337</f>
        <v>0</v>
      </c>
      <c r="AR337" s="144" t="s">
        <v>232</v>
      </c>
      <c r="AT337" s="144" t="s">
        <v>135</v>
      </c>
      <c r="AU337" s="144" t="s">
        <v>89</v>
      </c>
      <c r="AY337" s="16" t="s">
        <v>132</v>
      </c>
      <c r="BE337" s="145">
        <f>IF(N337="základní",J337,0)</f>
        <v>0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6" t="s">
        <v>87</v>
      </c>
      <c r="BK337" s="145">
        <f>ROUND(I337*H337,2)</f>
        <v>0</v>
      </c>
      <c r="BL337" s="16" t="s">
        <v>232</v>
      </c>
      <c r="BM337" s="144" t="s">
        <v>399</v>
      </c>
    </row>
    <row r="338" spans="2:47" s="1" customFormat="1" ht="11.25">
      <c r="B338" s="31"/>
      <c r="D338" s="146" t="s">
        <v>141</v>
      </c>
      <c r="F338" s="147" t="s">
        <v>400</v>
      </c>
      <c r="I338" s="148"/>
      <c r="L338" s="31"/>
      <c r="M338" s="149"/>
      <c r="T338" s="55"/>
      <c r="AT338" s="16" t="s">
        <v>141</v>
      </c>
      <c r="AU338" s="16" t="s">
        <v>89</v>
      </c>
    </row>
    <row r="339" spans="2:51" s="13" customFormat="1" ht="11.25">
      <c r="B339" s="157"/>
      <c r="D339" s="151" t="s">
        <v>143</v>
      </c>
      <c r="E339" s="158" t="s">
        <v>1</v>
      </c>
      <c r="F339" s="159" t="s">
        <v>314</v>
      </c>
      <c r="H339" s="160">
        <v>30</v>
      </c>
      <c r="I339" s="161"/>
      <c r="L339" s="157"/>
      <c r="M339" s="162"/>
      <c r="T339" s="163"/>
      <c r="AT339" s="158" t="s">
        <v>143</v>
      </c>
      <c r="AU339" s="158" t="s">
        <v>89</v>
      </c>
      <c r="AV339" s="13" t="s">
        <v>89</v>
      </c>
      <c r="AW339" s="13" t="s">
        <v>35</v>
      </c>
      <c r="AX339" s="13" t="s">
        <v>79</v>
      </c>
      <c r="AY339" s="158" t="s">
        <v>132</v>
      </c>
    </row>
    <row r="340" spans="2:51" s="14" customFormat="1" ht="11.25">
      <c r="B340" s="164"/>
      <c r="D340" s="151" t="s">
        <v>143</v>
      </c>
      <c r="E340" s="165" t="s">
        <v>1</v>
      </c>
      <c r="F340" s="166" t="s">
        <v>147</v>
      </c>
      <c r="H340" s="167">
        <v>30</v>
      </c>
      <c r="I340" s="168"/>
      <c r="L340" s="164"/>
      <c r="M340" s="169"/>
      <c r="T340" s="170"/>
      <c r="AT340" s="165" t="s">
        <v>143</v>
      </c>
      <c r="AU340" s="165" t="s">
        <v>89</v>
      </c>
      <c r="AV340" s="14" t="s">
        <v>139</v>
      </c>
      <c r="AW340" s="14" t="s">
        <v>35</v>
      </c>
      <c r="AX340" s="14" t="s">
        <v>87</v>
      </c>
      <c r="AY340" s="165" t="s">
        <v>132</v>
      </c>
    </row>
    <row r="341" spans="2:65" s="1" customFormat="1" ht="24.2" customHeight="1">
      <c r="B341" s="31"/>
      <c r="C341" s="171" t="s">
        <v>401</v>
      </c>
      <c r="D341" s="171" t="s">
        <v>212</v>
      </c>
      <c r="E341" s="172" t="s">
        <v>402</v>
      </c>
      <c r="F341" s="173" t="s">
        <v>403</v>
      </c>
      <c r="G341" s="174" t="s">
        <v>207</v>
      </c>
      <c r="H341" s="175">
        <v>30</v>
      </c>
      <c r="I341" s="176"/>
      <c r="J341" s="177">
        <f>ROUND(I341*H341,2)</f>
        <v>0</v>
      </c>
      <c r="K341" s="178"/>
      <c r="L341" s="179"/>
      <c r="M341" s="180" t="s">
        <v>1</v>
      </c>
      <c r="N341" s="181" t="s">
        <v>44</v>
      </c>
      <c r="P341" s="142">
        <f>O341*H341</f>
        <v>0</v>
      </c>
      <c r="Q341" s="142">
        <v>9E-05</v>
      </c>
      <c r="R341" s="142">
        <f>Q341*H341</f>
        <v>0.0027</v>
      </c>
      <c r="S341" s="142">
        <v>0</v>
      </c>
      <c r="T341" s="143">
        <f>S341*H341</f>
        <v>0</v>
      </c>
      <c r="AR341" s="144" t="s">
        <v>326</v>
      </c>
      <c r="AT341" s="144" t="s">
        <v>212</v>
      </c>
      <c r="AU341" s="144" t="s">
        <v>89</v>
      </c>
      <c r="AY341" s="16" t="s">
        <v>132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6" t="s">
        <v>87</v>
      </c>
      <c r="BK341" s="145">
        <f>ROUND(I341*H341,2)</f>
        <v>0</v>
      </c>
      <c r="BL341" s="16" t="s">
        <v>232</v>
      </c>
      <c r="BM341" s="144" t="s">
        <v>404</v>
      </c>
    </row>
    <row r="342" spans="2:65" s="1" customFormat="1" ht="33" customHeight="1">
      <c r="B342" s="31"/>
      <c r="C342" s="132" t="s">
        <v>405</v>
      </c>
      <c r="D342" s="132" t="s">
        <v>135</v>
      </c>
      <c r="E342" s="133" t="s">
        <v>406</v>
      </c>
      <c r="F342" s="134" t="s">
        <v>407</v>
      </c>
      <c r="G342" s="135" t="s">
        <v>191</v>
      </c>
      <c r="H342" s="136">
        <v>60</v>
      </c>
      <c r="I342" s="137"/>
      <c r="J342" s="138">
        <f>ROUND(I342*H342,2)</f>
        <v>0</v>
      </c>
      <c r="K342" s="139"/>
      <c r="L342" s="31"/>
      <c r="M342" s="140" t="s">
        <v>1</v>
      </c>
      <c r="N342" s="141" t="s">
        <v>44</v>
      </c>
      <c r="P342" s="142">
        <f>O342*H342</f>
        <v>0</v>
      </c>
      <c r="Q342" s="142">
        <v>0</v>
      </c>
      <c r="R342" s="142">
        <f>Q342*H342</f>
        <v>0</v>
      </c>
      <c r="S342" s="142">
        <v>0</v>
      </c>
      <c r="T342" s="143">
        <f>S342*H342</f>
        <v>0</v>
      </c>
      <c r="AR342" s="144" t="s">
        <v>232</v>
      </c>
      <c r="AT342" s="144" t="s">
        <v>135</v>
      </c>
      <c r="AU342" s="144" t="s">
        <v>89</v>
      </c>
      <c r="AY342" s="16" t="s">
        <v>132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6" t="s">
        <v>87</v>
      </c>
      <c r="BK342" s="145">
        <f>ROUND(I342*H342,2)</f>
        <v>0</v>
      </c>
      <c r="BL342" s="16" t="s">
        <v>232</v>
      </c>
      <c r="BM342" s="144" t="s">
        <v>408</v>
      </c>
    </row>
    <row r="343" spans="2:47" s="1" customFormat="1" ht="11.25">
      <c r="B343" s="31"/>
      <c r="D343" s="146" t="s">
        <v>141</v>
      </c>
      <c r="F343" s="147" t="s">
        <v>409</v>
      </c>
      <c r="I343" s="148"/>
      <c r="L343" s="31"/>
      <c r="M343" s="149"/>
      <c r="T343" s="55"/>
      <c r="AT343" s="16" t="s">
        <v>141</v>
      </c>
      <c r="AU343" s="16" t="s">
        <v>89</v>
      </c>
    </row>
    <row r="344" spans="2:51" s="13" customFormat="1" ht="11.25">
      <c r="B344" s="157"/>
      <c r="D344" s="151" t="s">
        <v>143</v>
      </c>
      <c r="E344" s="158" t="s">
        <v>1</v>
      </c>
      <c r="F344" s="159" t="s">
        <v>371</v>
      </c>
      <c r="H344" s="160">
        <v>60</v>
      </c>
      <c r="I344" s="161"/>
      <c r="L344" s="157"/>
      <c r="M344" s="162"/>
      <c r="T344" s="163"/>
      <c r="AT344" s="158" t="s">
        <v>143</v>
      </c>
      <c r="AU344" s="158" t="s">
        <v>89</v>
      </c>
      <c r="AV344" s="13" t="s">
        <v>89</v>
      </c>
      <c r="AW344" s="13" t="s">
        <v>35</v>
      </c>
      <c r="AX344" s="13" t="s">
        <v>79</v>
      </c>
      <c r="AY344" s="158" t="s">
        <v>132</v>
      </c>
    </row>
    <row r="345" spans="2:51" s="14" customFormat="1" ht="11.25">
      <c r="B345" s="164"/>
      <c r="D345" s="151" t="s">
        <v>143</v>
      </c>
      <c r="E345" s="165" t="s">
        <v>1</v>
      </c>
      <c r="F345" s="166" t="s">
        <v>147</v>
      </c>
      <c r="H345" s="167">
        <v>60</v>
      </c>
      <c r="I345" s="168"/>
      <c r="L345" s="164"/>
      <c r="M345" s="169"/>
      <c r="T345" s="170"/>
      <c r="AT345" s="165" t="s">
        <v>143</v>
      </c>
      <c r="AU345" s="165" t="s">
        <v>89</v>
      </c>
      <c r="AV345" s="14" t="s">
        <v>139</v>
      </c>
      <c r="AW345" s="14" t="s">
        <v>35</v>
      </c>
      <c r="AX345" s="14" t="s">
        <v>87</v>
      </c>
      <c r="AY345" s="165" t="s">
        <v>132</v>
      </c>
    </row>
    <row r="346" spans="2:65" s="1" customFormat="1" ht="24.2" customHeight="1">
      <c r="B346" s="31"/>
      <c r="C346" s="171" t="s">
        <v>410</v>
      </c>
      <c r="D346" s="171" t="s">
        <v>212</v>
      </c>
      <c r="E346" s="172" t="s">
        <v>411</v>
      </c>
      <c r="F346" s="173" t="s">
        <v>412</v>
      </c>
      <c r="G346" s="174" t="s">
        <v>191</v>
      </c>
      <c r="H346" s="175">
        <v>69</v>
      </c>
      <c r="I346" s="176"/>
      <c r="J346" s="177">
        <f>ROUND(I346*H346,2)</f>
        <v>0</v>
      </c>
      <c r="K346" s="178"/>
      <c r="L346" s="179"/>
      <c r="M346" s="180" t="s">
        <v>1</v>
      </c>
      <c r="N346" s="181" t="s">
        <v>44</v>
      </c>
      <c r="P346" s="142">
        <f>O346*H346</f>
        <v>0</v>
      </c>
      <c r="Q346" s="142">
        <v>0.00017</v>
      </c>
      <c r="R346" s="142">
        <f>Q346*H346</f>
        <v>0.01173</v>
      </c>
      <c r="S346" s="142">
        <v>0</v>
      </c>
      <c r="T346" s="143">
        <f>S346*H346</f>
        <v>0</v>
      </c>
      <c r="AR346" s="144" t="s">
        <v>326</v>
      </c>
      <c r="AT346" s="144" t="s">
        <v>212</v>
      </c>
      <c r="AU346" s="144" t="s">
        <v>89</v>
      </c>
      <c r="AY346" s="16" t="s">
        <v>132</v>
      </c>
      <c r="BE346" s="145">
        <f>IF(N346="základní",J346,0)</f>
        <v>0</v>
      </c>
      <c r="BF346" s="145">
        <f>IF(N346="snížená",J346,0)</f>
        <v>0</v>
      </c>
      <c r="BG346" s="145">
        <f>IF(N346="zákl. přenesená",J346,0)</f>
        <v>0</v>
      </c>
      <c r="BH346" s="145">
        <f>IF(N346="sníž. přenesená",J346,0)</f>
        <v>0</v>
      </c>
      <c r="BI346" s="145">
        <f>IF(N346="nulová",J346,0)</f>
        <v>0</v>
      </c>
      <c r="BJ346" s="16" t="s">
        <v>87</v>
      </c>
      <c r="BK346" s="145">
        <f>ROUND(I346*H346,2)</f>
        <v>0</v>
      </c>
      <c r="BL346" s="16" t="s">
        <v>232</v>
      </c>
      <c r="BM346" s="144" t="s">
        <v>413</v>
      </c>
    </row>
    <row r="347" spans="2:51" s="13" customFormat="1" ht="11.25">
      <c r="B347" s="157"/>
      <c r="D347" s="151" t="s">
        <v>143</v>
      </c>
      <c r="E347" s="158" t="s">
        <v>1</v>
      </c>
      <c r="F347" s="159" t="s">
        <v>414</v>
      </c>
      <c r="H347" s="160">
        <v>69</v>
      </c>
      <c r="I347" s="161"/>
      <c r="L347" s="157"/>
      <c r="M347" s="162"/>
      <c r="T347" s="163"/>
      <c r="AT347" s="158" t="s">
        <v>143</v>
      </c>
      <c r="AU347" s="158" t="s">
        <v>89</v>
      </c>
      <c r="AV347" s="13" t="s">
        <v>89</v>
      </c>
      <c r="AW347" s="13" t="s">
        <v>35</v>
      </c>
      <c r="AX347" s="13" t="s">
        <v>79</v>
      </c>
      <c r="AY347" s="158" t="s">
        <v>132</v>
      </c>
    </row>
    <row r="348" spans="2:51" s="14" customFormat="1" ht="11.25">
      <c r="B348" s="164"/>
      <c r="D348" s="151" t="s">
        <v>143</v>
      </c>
      <c r="E348" s="165" t="s">
        <v>1</v>
      </c>
      <c r="F348" s="166" t="s">
        <v>147</v>
      </c>
      <c r="H348" s="167">
        <v>69</v>
      </c>
      <c r="I348" s="168"/>
      <c r="L348" s="164"/>
      <c r="M348" s="169"/>
      <c r="T348" s="170"/>
      <c r="AT348" s="165" t="s">
        <v>143</v>
      </c>
      <c r="AU348" s="165" t="s">
        <v>89</v>
      </c>
      <c r="AV348" s="14" t="s">
        <v>139</v>
      </c>
      <c r="AW348" s="14" t="s">
        <v>35</v>
      </c>
      <c r="AX348" s="14" t="s">
        <v>87</v>
      </c>
      <c r="AY348" s="165" t="s">
        <v>132</v>
      </c>
    </row>
    <row r="349" spans="2:65" s="1" customFormat="1" ht="24.2" customHeight="1">
      <c r="B349" s="31"/>
      <c r="C349" s="132" t="s">
        <v>415</v>
      </c>
      <c r="D349" s="132" t="s">
        <v>135</v>
      </c>
      <c r="E349" s="133" t="s">
        <v>416</v>
      </c>
      <c r="F349" s="134" t="s">
        <v>417</v>
      </c>
      <c r="G349" s="135" t="s">
        <v>191</v>
      </c>
      <c r="H349" s="136">
        <v>405</v>
      </c>
      <c r="I349" s="137"/>
      <c r="J349" s="138">
        <f>ROUND(I349*H349,2)</f>
        <v>0</v>
      </c>
      <c r="K349" s="139"/>
      <c r="L349" s="31"/>
      <c r="M349" s="140" t="s">
        <v>1</v>
      </c>
      <c r="N349" s="141" t="s">
        <v>44</v>
      </c>
      <c r="P349" s="142">
        <f>O349*H349</f>
        <v>0</v>
      </c>
      <c r="Q349" s="142">
        <v>0</v>
      </c>
      <c r="R349" s="142">
        <f>Q349*H349</f>
        <v>0</v>
      </c>
      <c r="S349" s="142">
        <v>0</v>
      </c>
      <c r="T349" s="143">
        <f>S349*H349</f>
        <v>0</v>
      </c>
      <c r="AR349" s="144" t="s">
        <v>232</v>
      </c>
      <c r="AT349" s="144" t="s">
        <v>135</v>
      </c>
      <c r="AU349" s="144" t="s">
        <v>89</v>
      </c>
      <c r="AY349" s="16" t="s">
        <v>132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6" t="s">
        <v>87</v>
      </c>
      <c r="BK349" s="145">
        <f>ROUND(I349*H349,2)</f>
        <v>0</v>
      </c>
      <c r="BL349" s="16" t="s">
        <v>232</v>
      </c>
      <c r="BM349" s="144" t="s">
        <v>418</v>
      </c>
    </row>
    <row r="350" spans="2:47" s="1" customFormat="1" ht="11.25">
      <c r="B350" s="31"/>
      <c r="D350" s="146" t="s">
        <v>141</v>
      </c>
      <c r="F350" s="147" t="s">
        <v>419</v>
      </c>
      <c r="I350" s="148"/>
      <c r="L350" s="31"/>
      <c r="M350" s="149"/>
      <c r="T350" s="55"/>
      <c r="AT350" s="16" t="s">
        <v>141</v>
      </c>
      <c r="AU350" s="16" t="s">
        <v>89</v>
      </c>
    </row>
    <row r="351" spans="2:51" s="12" customFormat="1" ht="11.25">
      <c r="B351" s="150"/>
      <c r="D351" s="151" t="s">
        <v>143</v>
      </c>
      <c r="E351" s="152" t="s">
        <v>1</v>
      </c>
      <c r="F351" s="153" t="s">
        <v>420</v>
      </c>
      <c r="H351" s="152" t="s">
        <v>1</v>
      </c>
      <c r="I351" s="154"/>
      <c r="L351" s="150"/>
      <c r="M351" s="155"/>
      <c r="T351" s="156"/>
      <c r="AT351" s="152" t="s">
        <v>143</v>
      </c>
      <c r="AU351" s="152" t="s">
        <v>89</v>
      </c>
      <c r="AV351" s="12" t="s">
        <v>87</v>
      </c>
      <c r="AW351" s="12" t="s">
        <v>35</v>
      </c>
      <c r="AX351" s="12" t="s">
        <v>79</v>
      </c>
      <c r="AY351" s="152" t="s">
        <v>132</v>
      </c>
    </row>
    <row r="352" spans="2:51" s="13" customFormat="1" ht="11.25">
      <c r="B352" s="157"/>
      <c r="D352" s="151" t="s">
        <v>143</v>
      </c>
      <c r="E352" s="158" t="s">
        <v>1</v>
      </c>
      <c r="F352" s="159" t="s">
        <v>375</v>
      </c>
      <c r="H352" s="160">
        <v>360</v>
      </c>
      <c r="I352" s="161"/>
      <c r="L352" s="157"/>
      <c r="M352" s="162"/>
      <c r="T352" s="163"/>
      <c r="AT352" s="158" t="s">
        <v>143</v>
      </c>
      <c r="AU352" s="158" t="s">
        <v>89</v>
      </c>
      <c r="AV352" s="13" t="s">
        <v>89</v>
      </c>
      <c r="AW352" s="13" t="s">
        <v>35</v>
      </c>
      <c r="AX352" s="13" t="s">
        <v>79</v>
      </c>
      <c r="AY352" s="158" t="s">
        <v>132</v>
      </c>
    </row>
    <row r="353" spans="2:51" s="12" customFormat="1" ht="11.25">
      <c r="B353" s="150"/>
      <c r="D353" s="151" t="s">
        <v>143</v>
      </c>
      <c r="E353" s="152" t="s">
        <v>1</v>
      </c>
      <c r="F353" s="153" t="s">
        <v>421</v>
      </c>
      <c r="H353" s="152" t="s">
        <v>1</v>
      </c>
      <c r="I353" s="154"/>
      <c r="L353" s="150"/>
      <c r="M353" s="155"/>
      <c r="T353" s="156"/>
      <c r="AT353" s="152" t="s">
        <v>143</v>
      </c>
      <c r="AU353" s="152" t="s">
        <v>89</v>
      </c>
      <c r="AV353" s="12" t="s">
        <v>87</v>
      </c>
      <c r="AW353" s="12" t="s">
        <v>35</v>
      </c>
      <c r="AX353" s="12" t="s">
        <v>79</v>
      </c>
      <c r="AY353" s="152" t="s">
        <v>132</v>
      </c>
    </row>
    <row r="354" spans="2:51" s="13" customFormat="1" ht="11.25">
      <c r="B354" s="157"/>
      <c r="D354" s="151" t="s">
        <v>143</v>
      </c>
      <c r="E354" s="158" t="s">
        <v>1</v>
      </c>
      <c r="F354" s="159" t="s">
        <v>422</v>
      </c>
      <c r="H354" s="160">
        <v>45</v>
      </c>
      <c r="I354" s="161"/>
      <c r="L354" s="157"/>
      <c r="M354" s="162"/>
      <c r="T354" s="163"/>
      <c r="AT354" s="158" t="s">
        <v>143</v>
      </c>
      <c r="AU354" s="158" t="s">
        <v>89</v>
      </c>
      <c r="AV354" s="13" t="s">
        <v>89</v>
      </c>
      <c r="AW354" s="13" t="s">
        <v>35</v>
      </c>
      <c r="AX354" s="13" t="s">
        <v>79</v>
      </c>
      <c r="AY354" s="158" t="s">
        <v>132</v>
      </c>
    </row>
    <row r="355" spans="2:51" s="14" customFormat="1" ht="11.25">
      <c r="B355" s="164"/>
      <c r="D355" s="151" t="s">
        <v>143</v>
      </c>
      <c r="E355" s="165" t="s">
        <v>1</v>
      </c>
      <c r="F355" s="166" t="s">
        <v>147</v>
      </c>
      <c r="H355" s="167">
        <v>405</v>
      </c>
      <c r="I355" s="168"/>
      <c r="L355" s="164"/>
      <c r="M355" s="169"/>
      <c r="T355" s="170"/>
      <c r="AT355" s="165" t="s">
        <v>143</v>
      </c>
      <c r="AU355" s="165" t="s">
        <v>89</v>
      </c>
      <c r="AV355" s="14" t="s">
        <v>139</v>
      </c>
      <c r="AW355" s="14" t="s">
        <v>35</v>
      </c>
      <c r="AX355" s="14" t="s">
        <v>87</v>
      </c>
      <c r="AY355" s="165" t="s">
        <v>132</v>
      </c>
    </row>
    <row r="356" spans="2:65" s="1" customFormat="1" ht="24.2" customHeight="1">
      <c r="B356" s="31"/>
      <c r="C356" s="171" t="s">
        <v>423</v>
      </c>
      <c r="D356" s="171" t="s">
        <v>212</v>
      </c>
      <c r="E356" s="172" t="s">
        <v>424</v>
      </c>
      <c r="F356" s="173" t="s">
        <v>425</v>
      </c>
      <c r="G356" s="174" t="s">
        <v>191</v>
      </c>
      <c r="H356" s="175">
        <v>414</v>
      </c>
      <c r="I356" s="176"/>
      <c r="J356" s="177">
        <f>ROUND(I356*H356,2)</f>
        <v>0</v>
      </c>
      <c r="K356" s="178"/>
      <c r="L356" s="179"/>
      <c r="M356" s="180" t="s">
        <v>1</v>
      </c>
      <c r="N356" s="181" t="s">
        <v>44</v>
      </c>
      <c r="P356" s="142">
        <f>O356*H356</f>
        <v>0</v>
      </c>
      <c r="Q356" s="142">
        <v>0.00012</v>
      </c>
      <c r="R356" s="142">
        <f>Q356*H356</f>
        <v>0.04968</v>
      </c>
      <c r="S356" s="142">
        <v>0</v>
      </c>
      <c r="T356" s="143">
        <f>S356*H356</f>
        <v>0</v>
      </c>
      <c r="AR356" s="144" t="s">
        <v>326</v>
      </c>
      <c r="AT356" s="144" t="s">
        <v>212</v>
      </c>
      <c r="AU356" s="144" t="s">
        <v>89</v>
      </c>
      <c r="AY356" s="16" t="s">
        <v>132</v>
      </c>
      <c r="BE356" s="145">
        <f>IF(N356="základní",J356,0)</f>
        <v>0</v>
      </c>
      <c r="BF356" s="145">
        <f>IF(N356="snížená",J356,0)</f>
        <v>0</v>
      </c>
      <c r="BG356" s="145">
        <f>IF(N356="zákl. přenesená",J356,0)</f>
        <v>0</v>
      </c>
      <c r="BH356" s="145">
        <f>IF(N356="sníž. přenesená",J356,0)</f>
        <v>0</v>
      </c>
      <c r="BI356" s="145">
        <f>IF(N356="nulová",J356,0)</f>
        <v>0</v>
      </c>
      <c r="BJ356" s="16" t="s">
        <v>87</v>
      </c>
      <c r="BK356" s="145">
        <f>ROUND(I356*H356,2)</f>
        <v>0</v>
      </c>
      <c r="BL356" s="16" t="s">
        <v>232</v>
      </c>
      <c r="BM356" s="144" t="s">
        <v>426</v>
      </c>
    </row>
    <row r="357" spans="2:51" s="13" customFormat="1" ht="11.25">
      <c r="B357" s="157"/>
      <c r="D357" s="151" t="s">
        <v>143</v>
      </c>
      <c r="E357" s="158" t="s">
        <v>1</v>
      </c>
      <c r="F357" s="159" t="s">
        <v>427</v>
      </c>
      <c r="H357" s="160">
        <v>414</v>
      </c>
      <c r="I357" s="161"/>
      <c r="L357" s="157"/>
      <c r="M357" s="162"/>
      <c r="T357" s="163"/>
      <c r="AT357" s="158" t="s">
        <v>143</v>
      </c>
      <c r="AU357" s="158" t="s">
        <v>89</v>
      </c>
      <c r="AV357" s="13" t="s">
        <v>89</v>
      </c>
      <c r="AW357" s="13" t="s">
        <v>35</v>
      </c>
      <c r="AX357" s="13" t="s">
        <v>79</v>
      </c>
      <c r="AY357" s="158" t="s">
        <v>132</v>
      </c>
    </row>
    <row r="358" spans="2:51" s="14" customFormat="1" ht="11.25">
      <c r="B358" s="164"/>
      <c r="D358" s="151" t="s">
        <v>143</v>
      </c>
      <c r="E358" s="165" t="s">
        <v>1</v>
      </c>
      <c r="F358" s="166" t="s">
        <v>147</v>
      </c>
      <c r="H358" s="167">
        <v>414</v>
      </c>
      <c r="I358" s="168"/>
      <c r="L358" s="164"/>
      <c r="M358" s="169"/>
      <c r="T358" s="170"/>
      <c r="AT358" s="165" t="s">
        <v>143</v>
      </c>
      <c r="AU358" s="165" t="s">
        <v>89</v>
      </c>
      <c r="AV358" s="14" t="s">
        <v>139</v>
      </c>
      <c r="AW358" s="14" t="s">
        <v>35</v>
      </c>
      <c r="AX358" s="14" t="s">
        <v>87</v>
      </c>
      <c r="AY358" s="165" t="s">
        <v>132</v>
      </c>
    </row>
    <row r="359" spans="2:65" s="1" customFormat="1" ht="24.2" customHeight="1">
      <c r="B359" s="31"/>
      <c r="C359" s="171" t="s">
        <v>428</v>
      </c>
      <c r="D359" s="171" t="s">
        <v>212</v>
      </c>
      <c r="E359" s="172" t="s">
        <v>429</v>
      </c>
      <c r="F359" s="173" t="s">
        <v>430</v>
      </c>
      <c r="G359" s="174" t="s">
        <v>191</v>
      </c>
      <c r="H359" s="175">
        <v>51.75</v>
      </c>
      <c r="I359" s="176"/>
      <c r="J359" s="177">
        <f>ROUND(I359*H359,2)</f>
        <v>0</v>
      </c>
      <c r="K359" s="178"/>
      <c r="L359" s="179"/>
      <c r="M359" s="180" t="s">
        <v>1</v>
      </c>
      <c r="N359" s="181" t="s">
        <v>44</v>
      </c>
      <c r="P359" s="142">
        <f>O359*H359</f>
        <v>0</v>
      </c>
      <c r="Q359" s="142">
        <v>0.00017</v>
      </c>
      <c r="R359" s="142">
        <f>Q359*H359</f>
        <v>0.0087975</v>
      </c>
      <c r="S359" s="142">
        <v>0</v>
      </c>
      <c r="T359" s="143">
        <f>S359*H359</f>
        <v>0</v>
      </c>
      <c r="AR359" s="144" t="s">
        <v>326</v>
      </c>
      <c r="AT359" s="144" t="s">
        <v>212</v>
      </c>
      <c r="AU359" s="144" t="s">
        <v>89</v>
      </c>
      <c r="AY359" s="16" t="s">
        <v>132</v>
      </c>
      <c r="BE359" s="145">
        <f>IF(N359="základní",J359,0)</f>
        <v>0</v>
      </c>
      <c r="BF359" s="145">
        <f>IF(N359="snížená",J359,0)</f>
        <v>0</v>
      </c>
      <c r="BG359" s="145">
        <f>IF(N359="zákl. přenesená",J359,0)</f>
        <v>0</v>
      </c>
      <c r="BH359" s="145">
        <f>IF(N359="sníž. přenesená",J359,0)</f>
        <v>0</v>
      </c>
      <c r="BI359" s="145">
        <f>IF(N359="nulová",J359,0)</f>
        <v>0</v>
      </c>
      <c r="BJ359" s="16" t="s">
        <v>87</v>
      </c>
      <c r="BK359" s="145">
        <f>ROUND(I359*H359,2)</f>
        <v>0</v>
      </c>
      <c r="BL359" s="16" t="s">
        <v>232</v>
      </c>
      <c r="BM359" s="144" t="s">
        <v>431</v>
      </c>
    </row>
    <row r="360" spans="2:51" s="13" customFormat="1" ht="11.25">
      <c r="B360" s="157"/>
      <c r="D360" s="151" t="s">
        <v>143</v>
      </c>
      <c r="E360" s="158" t="s">
        <v>1</v>
      </c>
      <c r="F360" s="159" t="s">
        <v>432</v>
      </c>
      <c r="H360" s="160">
        <v>51.75</v>
      </c>
      <c r="I360" s="161"/>
      <c r="L360" s="157"/>
      <c r="M360" s="162"/>
      <c r="T360" s="163"/>
      <c r="AT360" s="158" t="s">
        <v>143</v>
      </c>
      <c r="AU360" s="158" t="s">
        <v>89</v>
      </c>
      <c r="AV360" s="13" t="s">
        <v>89</v>
      </c>
      <c r="AW360" s="13" t="s">
        <v>35</v>
      </c>
      <c r="AX360" s="13" t="s">
        <v>79</v>
      </c>
      <c r="AY360" s="158" t="s">
        <v>132</v>
      </c>
    </row>
    <row r="361" spans="2:51" s="14" customFormat="1" ht="11.25">
      <c r="B361" s="164"/>
      <c r="D361" s="151" t="s">
        <v>143</v>
      </c>
      <c r="E361" s="165" t="s">
        <v>1</v>
      </c>
      <c r="F361" s="166" t="s">
        <v>147</v>
      </c>
      <c r="H361" s="167">
        <v>51.75</v>
      </c>
      <c r="I361" s="168"/>
      <c r="L361" s="164"/>
      <c r="M361" s="169"/>
      <c r="T361" s="170"/>
      <c r="AT361" s="165" t="s">
        <v>143</v>
      </c>
      <c r="AU361" s="165" t="s">
        <v>89</v>
      </c>
      <c r="AV361" s="14" t="s">
        <v>139</v>
      </c>
      <c r="AW361" s="14" t="s">
        <v>35</v>
      </c>
      <c r="AX361" s="14" t="s">
        <v>87</v>
      </c>
      <c r="AY361" s="165" t="s">
        <v>132</v>
      </c>
    </row>
    <row r="362" spans="2:65" s="1" customFormat="1" ht="24.2" customHeight="1">
      <c r="B362" s="31"/>
      <c r="C362" s="132" t="s">
        <v>433</v>
      </c>
      <c r="D362" s="132" t="s">
        <v>135</v>
      </c>
      <c r="E362" s="133" t="s">
        <v>434</v>
      </c>
      <c r="F362" s="134" t="s">
        <v>435</v>
      </c>
      <c r="G362" s="135" t="s">
        <v>191</v>
      </c>
      <c r="H362" s="136">
        <v>60</v>
      </c>
      <c r="I362" s="137"/>
      <c r="J362" s="138">
        <f>ROUND(I362*H362,2)</f>
        <v>0</v>
      </c>
      <c r="K362" s="139"/>
      <c r="L362" s="31"/>
      <c r="M362" s="140" t="s">
        <v>1</v>
      </c>
      <c r="N362" s="141" t="s">
        <v>44</v>
      </c>
      <c r="P362" s="142">
        <f>O362*H362</f>
        <v>0</v>
      </c>
      <c r="Q362" s="142">
        <v>0</v>
      </c>
      <c r="R362" s="142">
        <f>Q362*H362</f>
        <v>0</v>
      </c>
      <c r="S362" s="142">
        <v>0</v>
      </c>
      <c r="T362" s="143">
        <f>S362*H362</f>
        <v>0</v>
      </c>
      <c r="AR362" s="144" t="s">
        <v>232</v>
      </c>
      <c r="AT362" s="144" t="s">
        <v>135</v>
      </c>
      <c r="AU362" s="144" t="s">
        <v>89</v>
      </c>
      <c r="AY362" s="16" t="s">
        <v>132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6" t="s">
        <v>87</v>
      </c>
      <c r="BK362" s="145">
        <f>ROUND(I362*H362,2)</f>
        <v>0</v>
      </c>
      <c r="BL362" s="16" t="s">
        <v>232</v>
      </c>
      <c r="BM362" s="144" t="s">
        <v>436</v>
      </c>
    </row>
    <row r="363" spans="2:47" s="1" customFormat="1" ht="11.25">
      <c r="B363" s="31"/>
      <c r="D363" s="146" t="s">
        <v>141</v>
      </c>
      <c r="F363" s="147" t="s">
        <v>437</v>
      </c>
      <c r="I363" s="148"/>
      <c r="L363" s="31"/>
      <c r="M363" s="149"/>
      <c r="T363" s="55"/>
      <c r="AT363" s="16" t="s">
        <v>141</v>
      </c>
      <c r="AU363" s="16" t="s">
        <v>89</v>
      </c>
    </row>
    <row r="364" spans="2:51" s="13" customFormat="1" ht="11.25">
      <c r="B364" s="157"/>
      <c r="D364" s="151" t="s">
        <v>143</v>
      </c>
      <c r="E364" s="158" t="s">
        <v>1</v>
      </c>
      <c r="F364" s="159" t="s">
        <v>371</v>
      </c>
      <c r="H364" s="160">
        <v>60</v>
      </c>
      <c r="I364" s="161"/>
      <c r="L364" s="157"/>
      <c r="M364" s="162"/>
      <c r="T364" s="163"/>
      <c r="AT364" s="158" t="s">
        <v>143</v>
      </c>
      <c r="AU364" s="158" t="s">
        <v>89</v>
      </c>
      <c r="AV364" s="13" t="s">
        <v>89</v>
      </c>
      <c r="AW364" s="13" t="s">
        <v>35</v>
      </c>
      <c r="AX364" s="13" t="s">
        <v>79</v>
      </c>
      <c r="AY364" s="158" t="s">
        <v>132</v>
      </c>
    </row>
    <row r="365" spans="2:51" s="14" customFormat="1" ht="11.25">
      <c r="B365" s="164"/>
      <c r="D365" s="151" t="s">
        <v>143</v>
      </c>
      <c r="E365" s="165" t="s">
        <v>1</v>
      </c>
      <c r="F365" s="166" t="s">
        <v>147</v>
      </c>
      <c r="H365" s="167">
        <v>60</v>
      </c>
      <c r="I365" s="168"/>
      <c r="L365" s="164"/>
      <c r="M365" s="169"/>
      <c r="T365" s="170"/>
      <c r="AT365" s="165" t="s">
        <v>143</v>
      </c>
      <c r="AU365" s="165" t="s">
        <v>89</v>
      </c>
      <c r="AV365" s="14" t="s">
        <v>139</v>
      </c>
      <c r="AW365" s="14" t="s">
        <v>35</v>
      </c>
      <c r="AX365" s="14" t="s">
        <v>87</v>
      </c>
      <c r="AY365" s="165" t="s">
        <v>132</v>
      </c>
    </row>
    <row r="366" spans="2:65" s="1" customFormat="1" ht="24.2" customHeight="1">
      <c r="B366" s="31"/>
      <c r="C366" s="171" t="s">
        <v>438</v>
      </c>
      <c r="D366" s="171" t="s">
        <v>212</v>
      </c>
      <c r="E366" s="172" t="s">
        <v>439</v>
      </c>
      <c r="F366" s="173" t="s">
        <v>440</v>
      </c>
      <c r="G366" s="174" t="s">
        <v>191</v>
      </c>
      <c r="H366" s="175">
        <v>69</v>
      </c>
      <c r="I366" s="176"/>
      <c r="J366" s="177">
        <f>ROUND(I366*H366,2)</f>
        <v>0</v>
      </c>
      <c r="K366" s="178"/>
      <c r="L366" s="179"/>
      <c r="M366" s="180" t="s">
        <v>1</v>
      </c>
      <c r="N366" s="181" t="s">
        <v>44</v>
      </c>
      <c r="P366" s="142">
        <f>O366*H366</f>
        <v>0</v>
      </c>
      <c r="Q366" s="142">
        <v>0.0009</v>
      </c>
      <c r="R366" s="142">
        <f>Q366*H366</f>
        <v>0.062099999999999995</v>
      </c>
      <c r="S366" s="142">
        <v>0</v>
      </c>
      <c r="T366" s="143">
        <f>S366*H366</f>
        <v>0</v>
      </c>
      <c r="AR366" s="144" t="s">
        <v>326</v>
      </c>
      <c r="AT366" s="144" t="s">
        <v>212</v>
      </c>
      <c r="AU366" s="144" t="s">
        <v>89</v>
      </c>
      <c r="AY366" s="16" t="s">
        <v>132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6" t="s">
        <v>87</v>
      </c>
      <c r="BK366" s="145">
        <f>ROUND(I366*H366,2)</f>
        <v>0</v>
      </c>
      <c r="BL366" s="16" t="s">
        <v>232</v>
      </c>
      <c r="BM366" s="144" t="s">
        <v>441</v>
      </c>
    </row>
    <row r="367" spans="2:51" s="13" customFormat="1" ht="11.25">
      <c r="B367" s="157"/>
      <c r="D367" s="151" t="s">
        <v>143</v>
      </c>
      <c r="E367" s="158" t="s">
        <v>1</v>
      </c>
      <c r="F367" s="159" t="s">
        <v>414</v>
      </c>
      <c r="H367" s="160">
        <v>69</v>
      </c>
      <c r="I367" s="161"/>
      <c r="L367" s="157"/>
      <c r="M367" s="162"/>
      <c r="T367" s="163"/>
      <c r="AT367" s="158" t="s">
        <v>143</v>
      </c>
      <c r="AU367" s="158" t="s">
        <v>89</v>
      </c>
      <c r="AV367" s="13" t="s">
        <v>89</v>
      </c>
      <c r="AW367" s="13" t="s">
        <v>35</v>
      </c>
      <c r="AX367" s="13" t="s">
        <v>79</v>
      </c>
      <c r="AY367" s="158" t="s">
        <v>132</v>
      </c>
    </row>
    <row r="368" spans="2:51" s="14" customFormat="1" ht="11.25">
      <c r="B368" s="164"/>
      <c r="D368" s="151" t="s">
        <v>143</v>
      </c>
      <c r="E368" s="165" t="s">
        <v>1</v>
      </c>
      <c r="F368" s="166" t="s">
        <v>147</v>
      </c>
      <c r="H368" s="167">
        <v>69</v>
      </c>
      <c r="I368" s="168"/>
      <c r="L368" s="164"/>
      <c r="M368" s="169"/>
      <c r="T368" s="170"/>
      <c r="AT368" s="165" t="s">
        <v>143</v>
      </c>
      <c r="AU368" s="165" t="s">
        <v>89</v>
      </c>
      <c r="AV368" s="14" t="s">
        <v>139</v>
      </c>
      <c r="AW368" s="14" t="s">
        <v>35</v>
      </c>
      <c r="AX368" s="14" t="s">
        <v>87</v>
      </c>
      <c r="AY368" s="165" t="s">
        <v>132</v>
      </c>
    </row>
    <row r="369" spans="2:65" s="1" customFormat="1" ht="24.2" customHeight="1">
      <c r="B369" s="31"/>
      <c r="C369" s="132" t="s">
        <v>442</v>
      </c>
      <c r="D369" s="132" t="s">
        <v>135</v>
      </c>
      <c r="E369" s="133" t="s">
        <v>443</v>
      </c>
      <c r="F369" s="134" t="s">
        <v>444</v>
      </c>
      <c r="G369" s="135" t="s">
        <v>191</v>
      </c>
      <c r="H369" s="136">
        <v>54</v>
      </c>
      <c r="I369" s="137"/>
      <c r="J369" s="138">
        <f>ROUND(I369*H369,2)</f>
        <v>0</v>
      </c>
      <c r="K369" s="139"/>
      <c r="L369" s="31"/>
      <c r="M369" s="140" t="s">
        <v>1</v>
      </c>
      <c r="N369" s="141" t="s">
        <v>44</v>
      </c>
      <c r="P369" s="142">
        <f>O369*H369</f>
        <v>0</v>
      </c>
      <c r="Q369" s="142">
        <v>0</v>
      </c>
      <c r="R369" s="142">
        <f>Q369*H369</f>
        <v>0</v>
      </c>
      <c r="S369" s="142">
        <v>0</v>
      </c>
      <c r="T369" s="143">
        <f>S369*H369</f>
        <v>0</v>
      </c>
      <c r="AR369" s="144" t="s">
        <v>139</v>
      </c>
      <c r="AT369" s="144" t="s">
        <v>135</v>
      </c>
      <c r="AU369" s="144" t="s">
        <v>89</v>
      </c>
      <c r="AY369" s="16" t="s">
        <v>132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6" t="s">
        <v>87</v>
      </c>
      <c r="BK369" s="145">
        <f>ROUND(I369*H369,2)</f>
        <v>0</v>
      </c>
      <c r="BL369" s="16" t="s">
        <v>139</v>
      </c>
      <c r="BM369" s="144" t="s">
        <v>445</v>
      </c>
    </row>
    <row r="370" spans="2:47" s="1" customFormat="1" ht="11.25">
      <c r="B370" s="31"/>
      <c r="D370" s="146" t="s">
        <v>141</v>
      </c>
      <c r="F370" s="147" t="s">
        <v>446</v>
      </c>
      <c r="I370" s="148"/>
      <c r="L370" s="31"/>
      <c r="M370" s="149"/>
      <c r="T370" s="55"/>
      <c r="AT370" s="16" t="s">
        <v>141</v>
      </c>
      <c r="AU370" s="16" t="s">
        <v>89</v>
      </c>
    </row>
    <row r="371" spans="2:51" s="13" customFormat="1" ht="11.25">
      <c r="B371" s="157"/>
      <c r="D371" s="151" t="s">
        <v>143</v>
      </c>
      <c r="E371" s="158" t="s">
        <v>1</v>
      </c>
      <c r="F371" s="159" t="s">
        <v>373</v>
      </c>
      <c r="H371" s="160">
        <v>54</v>
      </c>
      <c r="I371" s="161"/>
      <c r="L371" s="157"/>
      <c r="M371" s="162"/>
      <c r="T371" s="163"/>
      <c r="AT371" s="158" t="s">
        <v>143</v>
      </c>
      <c r="AU371" s="158" t="s">
        <v>89</v>
      </c>
      <c r="AV371" s="13" t="s">
        <v>89</v>
      </c>
      <c r="AW371" s="13" t="s">
        <v>35</v>
      </c>
      <c r="AX371" s="13" t="s">
        <v>79</v>
      </c>
      <c r="AY371" s="158" t="s">
        <v>132</v>
      </c>
    </row>
    <row r="372" spans="2:51" s="14" customFormat="1" ht="11.25">
      <c r="B372" s="164"/>
      <c r="D372" s="151" t="s">
        <v>143</v>
      </c>
      <c r="E372" s="165" t="s">
        <v>1</v>
      </c>
      <c r="F372" s="166" t="s">
        <v>147</v>
      </c>
      <c r="H372" s="167">
        <v>54</v>
      </c>
      <c r="I372" s="168"/>
      <c r="L372" s="164"/>
      <c r="M372" s="169"/>
      <c r="T372" s="170"/>
      <c r="AT372" s="165" t="s">
        <v>143</v>
      </c>
      <c r="AU372" s="165" t="s">
        <v>89</v>
      </c>
      <c r="AV372" s="14" t="s">
        <v>139</v>
      </c>
      <c r="AW372" s="14" t="s">
        <v>35</v>
      </c>
      <c r="AX372" s="14" t="s">
        <v>87</v>
      </c>
      <c r="AY372" s="165" t="s">
        <v>132</v>
      </c>
    </row>
    <row r="373" spans="2:65" s="1" customFormat="1" ht="24.2" customHeight="1">
      <c r="B373" s="31"/>
      <c r="C373" s="171" t="s">
        <v>447</v>
      </c>
      <c r="D373" s="171" t="s">
        <v>212</v>
      </c>
      <c r="E373" s="172" t="s">
        <v>448</v>
      </c>
      <c r="F373" s="173" t="s">
        <v>449</v>
      </c>
      <c r="G373" s="174" t="s">
        <v>191</v>
      </c>
      <c r="H373" s="175">
        <v>62.1</v>
      </c>
      <c r="I373" s="176"/>
      <c r="J373" s="177">
        <f>ROUND(I373*H373,2)</f>
        <v>0</v>
      </c>
      <c r="K373" s="178"/>
      <c r="L373" s="179"/>
      <c r="M373" s="180" t="s">
        <v>1</v>
      </c>
      <c r="N373" s="181" t="s">
        <v>44</v>
      </c>
      <c r="P373" s="142">
        <f>O373*H373</f>
        <v>0</v>
      </c>
      <c r="Q373" s="142">
        <v>0.00077</v>
      </c>
      <c r="R373" s="142">
        <f>Q373*H373</f>
        <v>0.047817</v>
      </c>
      <c r="S373" s="142">
        <v>0</v>
      </c>
      <c r="T373" s="143">
        <f>S373*H373</f>
        <v>0</v>
      </c>
      <c r="AR373" s="144" t="s">
        <v>326</v>
      </c>
      <c r="AT373" s="144" t="s">
        <v>212</v>
      </c>
      <c r="AU373" s="144" t="s">
        <v>89</v>
      </c>
      <c r="AY373" s="16" t="s">
        <v>132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6" t="s">
        <v>87</v>
      </c>
      <c r="BK373" s="145">
        <f>ROUND(I373*H373,2)</f>
        <v>0</v>
      </c>
      <c r="BL373" s="16" t="s">
        <v>232</v>
      </c>
      <c r="BM373" s="144" t="s">
        <v>450</v>
      </c>
    </row>
    <row r="374" spans="2:51" s="13" customFormat="1" ht="11.25">
      <c r="B374" s="157"/>
      <c r="D374" s="151" t="s">
        <v>143</v>
      </c>
      <c r="E374" s="158" t="s">
        <v>1</v>
      </c>
      <c r="F374" s="159" t="s">
        <v>451</v>
      </c>
      <c r="H374" s="160">
        <v>62.1</v>
      </c>
      <c r="I374" s="161"/>
      <c r="L374" s="157"/>
      <c r="M374" s="162"/>
      <c r="T374" s="163"/>
      <c r="AT374" s="158" t="s">
        <v>143</v>
      </c>
      <c r="AU374" s="158" t="s">
        <v>89</v>
      </c>
      <c r="AV374" s="13" t="s">
        <v>89</v>
      </c>
      <c r="AW374" s="13" t="s">
        <v>35</v>
      </c>
      <c r="AX374" s="13" t="s">
        <v>79</v>
      </c>
      <c r="AY374" s="158" t="s">
        <v>132</v>
      </c>
    </row>
    <row r="375" spans="2:51" s="14" customFormat="1" ht="11.25">
      <c r="B375" s="164"/>
      <c r="D375" s="151" t="s">
        <v>143</v>
      </c>
      <c r="E375" s="165" t="s">
        <v>1</v>
      </c>
      <c r="F375" s="166" t="s">
        <v>147</v>
      </c>
      <c r="H375" s="167">
        <v>62.1</v>
      </c>
      <c r="I375" s="168"/>
      <c r="L375" s="164"/>
      <c r="M375" s="169"/>
      <c r="T375" s="170"/>
      <c r="AT375" s="165" t="s">
        <v>143</v>
      </c>
      <c r="AU375" s="165" t="s">
        <v>89</v>
      </c>
      <c r="AV375" s="14" t="s">
        <v>139</v>
      </c>
      <c r="AW375" s="14" t="s">
        <v>35</v>
      </c>
      <c r="AX375" s="14" t="s">
        <v>87</v>
      </c>
      <c r="AY375" s="165" t="s">
        <v>132</v>
      </c>
    </row>
    <row r="376" spans="2:65" s="1" customFormat="1" ht="24.2" customHeight="1">
      <c r="B376" s="31"/>
      <c r="C376" s="132" t="s">
        <v>452</v>
      </c>
      <c r="D376" s="132" t="s">
        <v>135</v>
      </c>
      <c r="E376" s="133" t="s">
        <v>453</v>
      </c>
      <c r="F376" s="134" t="s">
        <v>454</v>
      </c>
      <c r="G376" s="135" t="s">
        <v>207</v>
      </c>
      <c r="H376" s="136">
        <v>1</v>
      </c>
      <c r="I376" s="137"/>
      <c r="J376" s="138">
        <f>ROUND(I376*H376,2)</f>
        <v>0</v>
      </c>
      <c r="K376" s="139"/>
      <c r="L376" s="31"/>
      <c r="M376" s="140" t="s">
        <v>1</v>
      </c>
      <c r="N376" s="141" t="s">
        <v>44</v>
      </c>
      <c r="P376" s="142">
        <f>O376*H376</f>
        <v>0</v>
      </c>
      <c r="Q376" s="142">
        <v>0</v>
      </c>
      <c r="R376" s="142">
        <f>Q376*H376</f>
        <v>0</v>
      </c>
      <c r="S376" s="142">
        <v>0</v>
      </c>
      <c r="T376" s="143">
        <f>S376*H376</f>
        <v>0</v>
      </c>
      <c r="AR376" s="144" t="s">
        <v>232</v>
      </c>
      <c r="AT376" s="144" t="s">
        <v>135</v>
      </c>
      <c r="AU376" s="144" t="s">
        <v>89</v>
      </c>
      <c r="AY376" s="16" t="s">
        <v>132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6" t="s">
        <v>87</v>
      </c>
      <c r="BK376" s="145">
        <f>ROUND(I376*H376,2)</f>
        <v>0</v>
      </c>
      <c r="BL376" s="16" t="s">
        <v>232</v>
      </c>
      <c r="BM376" s="144" t="s">
        <v>455</v>
      </c>
    </row>
    <row r="377" spans="2:47" s="1" customFormat="1" ht="11.25">
      <c r="B377" s="31"/>
      <c r="D377" s="146" t="s">
        <v>141</v>
      </c>
      <c r="F377" s="147" t="s">
        <v>456</v>
      </c>
      <c r="I377" s="148"/>
      <c r="L377" s="31"/>
      <c r="M377" s="149"/>
      <c r="T377" s="55"/>
      <c r="AT377" s="16" t="s">
        <v>141</v>
      </c>
      <c r="AU377" s="16" t="s">
        <v>89</v>
      </c>
    </row>
    <row r="378" spans="2:51" s="13" customFormat="1" ht="11.25">
      <c r="B378" s="157"/>
      <c r="D378" s="151" t="s">
        <v>143</v>
      </c>
      <c r="E378" s="158" t="s">
        <v>1</v>
      </c>
      <c r="F378" s="159" t="s">
        <v>87</v>
      </c>
      <c r="H378" s="160">
        <v>1</v>
      </c>
      <c r="I378" s="161"/>
      <c r="L378" s="157"/>
      <c r="M378" s="162"/>
      <c r="T378" s="163"/>
      <c r="AT378" s="158" t="s">
        <v>143</v>
      </c>
      <c r="AU378" s="158" t="s">
        <v>89</v>
      </c>
      <c r="AV378" s="13" t="s">
        <v>89</v>
      </c>
      <c r="AW378" s="13" t="s">
        <v>35</v>
      </c>
      <c r="AX378" s="13" t="s">
        <v>79</v>
      </c>
      <c r="AY378" s="158" t="s">
        <v>132</v>
      </c>
    </row>
    <row r="379" spans="2:51" s="14" customFormat="1" ht="11.25">
      <c r="B379" s="164"/>
      <c r="D379" s="151" t="s">
        <v>143</v>
      </c>
      <c r="E379" s="165" t="s">
        <v>1</v>
      </c>
      <c r="F379" s="166" t="s">
        <v>147</v>
      </c>
      <c r="H379" s="167">
        <v>1</v>
      </c>
      <c r="I379" s="168"/>
      <c r="L379" s="164"/>
      <c r="M379" s="169"/>
      <c r="T379" s="170"/>
      <c r="AT379" s="165" t="s">
        <v>143</v>
      </c>
      <c r="AU379" s="165" t="s">
        <v>89</v>
      </c>
      <c r="AV379" s="14" t="s">
        <v>139</v>
      </c>
      <c r="AW379" s="14" t="s">
        <v>35</v>
      </c>
      <c r="AX379" s="14" t="s">
        <v>87</v>
      </c>
      <c r="AY379" s="165" t="s">
        <v>132</v>
      </c>
    </row>
    <row r="380" spans="2:65" s="1" customFormat="1" ht="24.2" customHeight="1">
      <c r="B380" s="31"/>
      <c r="C380" s="171" t="s">
        <v>457</v>
      </c>
      <c r="D380" s="171" t="s">
        <v>212</v>
      </c>
      <c r="E380" s="172" t="s">
        <v>458</v>
      </c>
      <c r="F380" s="173" t="s">
        <v>459</v>
      </c>
      <c r="G380" s="174" t="s">
        <v>207</v>
      </c>
      <c r="H380" s="175">
        <v>1</v>
      </c>
      <c r="I380" s="176"/>
      <c r="J380" s="177">
        <f>ROUND(I380*H380,2)</f>
        <v>0</v>
      </c>
      <c r="K380" s="178"/>
      <c r="L380" s="179"/>
      <c r="M380" s="180" t="s">
        <v>1</v>
      </c>
      <c r="N380" s="181" t="s">
        <v>44</v>
      </c>
      <c r="P380" s="142">
        <f>O380*H380</f>
        <v>0</v>
      </c>
      <c r="Q380" s="142">
        <v>0.0015</v>
      </c>
      <c r="R380" s="142">
        <f>Q380*H380</f>
        <v>0.0015</v>
      </c>
      <c r="S380" s="142">
        <v>0</v>
      </c>
      <c r="T380" s="143">
        <f>S380*H380</f>
        <v>0</v>
      </c>
      <c r="AR380" s="144" t="s">
        <v>326</v>
      </c>
      <c r="AT380" s="144" t="s">
        <v>212</v>
      </c>
      <c r="AU380" s="144" t="s">
        <v>89</v>
      </c>
      <c r="AY380" s="16" t="s">
        <v>132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6" t="s">
        <v>87</v>
      </c>
      <c r="BK380" s="145">
        <f>ROUND(I380*H380,2)</f>
        <v>0</v>
      </c>
      <c r="BL380" s="16" t="s">
        <v>232</v>
      </c>
      <c r="BM380" s="144" t="s">
        <v>460</v>
      </c>
    </row>
    <row r="381" spans="2:51" s="13" customFormat="1" ht="11.25">
      <c r="B381" s="157"/>
      <c r="D381" s="151" t="s">
        <v>143</v>
      </c>
      <c r="E381" s="158" t="s">
        <v>1</v>
      </c>
      <c r="F381" s="159" t="s">
        <v>87</v>
      </c>
      <c r="H381" s="160">
        <v>1</v>
      </c>
      <c r="I381" s="161"/>
      <c r="L381" s="157"/>
      <c r="M381" s="162"/>
      <c r="T381" s="163"/>
      <c r="AT381" s="158" t="s">
        <v>143</v>
      </c>
      <c r="AU381" s="158" t="s">
        <v>89</v>
      </c>
      <c r="AV381" s="13" t="s">
        <v>89</v>
      </c>
      <c r="AW381" s="13" t="s">
        <v>35</v>
      </c>
      <c r="AX381" s="13" t="s">
        <v>79</v>
      </c>
      <c r="AY381" s="158" t="s">
        <v>132</v>
      </c>
    </row>
    <row r="382" spans="2:51" s="14" customFormat="1" ht="11.25">
      <c r="B382" s="164"/>
      <c r="D382" s="151" t="s">
        <v>143</v>
      </c>
      <c r="E382" s="165" t="s">
        <v>1</v>
      </c>
      <c r="F382" s="166" t="s">
        <v>147</v>
      </c>
      <c r="H382" s="167">
        <v>1</v>
      </c>
      <c r="I382" s="168"/>
      <c r="L382" s="164"/>
      <c r="M382" s="169"/>
      <c r="T382" s="170"/>
      <c r="AT382" s="165" t="s">
        <v>143</v>
      </c>
      <c r="AU382" s="165" t="s">
        <v>89</v>
      </c>
      <c r="AV382" s="14" t="s">
        <v>139</v>
      </c>
      <c r="AW382" s="14" t="s">
        <v>35</v>
      </c>
      <c r="AX382" s="14" t="s">
        <v>87</v>
      </c>
      <c r="AY382" s="165" t="s">
        <v>132</v>
      </c>
    </row>
    <row r="383" spans="2:65" s="1" customFormat="1" ht="16.5" customHeight="1">
      <c r="B383" s="31"/>
      <c r="C383" s="171" t="s">
        <v>461</v>
      </c>
      <c r="D383" s="171" t="s">
        <v>212</v>
      </c>
      <c r="E383" s="172" t="s">
        <v>462</v>
      </c>
      <c r="F383" s="173" t="s">
        <v>463</v>
      </c>
      <c r="G383" s="174" t="s">
        <v>207</v>
      </c>
      <c r="H383" s="175">
        <v>1</v>
      </c>
      <c r="I383" s="176"/>
      <c r="J383" s="177">
        <f>ROUND(I383*H383,2)</f>
        <v>0</v>
      </c>
      <c r="K383" s="178"/>
      <c r="L383" s="179"/>
      <c r="M383" s="180" t="s">
        <v>1</v>
      </c>
      <c r="N383" s="181" t="s">
        <v>44</v>
      </c>
      <c r="P383" s="142">
        <f>O383*H383</f>
        <v>0</v>
      </c>
      <c r="Q383" s="142">
        <v>0.00047</v>
      </c>
      <c r="R383" s="142">
        <f>Q383*H383</f>
        <v>0.00047</v>
      </c>
      <c r="S383" s="142">
        <v>0</v>
      </c>
      <c r="T383" s="143">
        <f>S383*H383</f>
        <v>0</v>
      </c>
      <c r="AR383" s="144" t="s">
        <v>326</v>
      </c>
      <c r="AT383" s="144" t="s">
        <v>212</v>
      </c>
      <c r="AU383" s="144" t="s">
        <v>89</v>
      </c>
      <c r="AY383" s="16" t="s">
        <v>132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6" t="s">
        <v>87</v>
      </c>
      <c r="BK383" s="145">
        <f>ROUND(I383*H383,2)</f>
        <v>0</v>
      </c>
      <c r="BL383" s="16" t="s">
        <v>232</v>
      </c>
      <c r="BM383" s="144" t="s">
        <v>464</v>
      </c>
    </row>
    <row r="384" spans="2:51" s="13" customFormat="1" ht="11.25">
      <c r="B384" s="157"/>
      <c r="D384" s="151" t="s">
        <v>143</v>
      </c>
      <c r="E384" s="158" t="s">
        <v>1</v>
      </c>
      <c r="F384" s="159" t="s">
        <v>87</v>
      </c>
      <c r="H384" s="160">
        <v>1</v>
      </c>
      <c r="I384" s="161"/>
      <c r="L384" s="157"/>
      <c r="M384" s="162"/>
      <c r="T384" s="163"/>
      <c r="AT384" s="158" t="s">
        <v>143</v>
      </c>
      <c r="AU384" s="158" t="s">
        <v>89</v>
      </c>
      <c r="AV384" s="13" t="s">
        <v>89</v>
      </c>
      <c r="AW384" s="13" t="s">
        <v>35</v>
      </c>
      <c r="AX384" s="13" t="s">
        <v>79</v>
      </c>
      <c r="AY384" s="158" t="s">
        <v>132</v>
      </c>
    </row>
    <row r="385" spans="2:51" s="14" customFormat="1" ht="11.25">
      <c r="B385" s="164"/>
      <c r="D385" s="151" t="s">
        <v>143</v>
      </c>
      <c r="E385" s="165" t="s">
        <v>1</v>
      </c>
      <c r="F385" s="166" t="s">
        <v>147</v>
      </c>
      <c r="H385" s="167">
        <v>1</v>
      </c>
      <c r="I385" s="168"/>
      <c r="L385" s="164"/>
      <c r="M385" s="169"/>
      <c r="T385" s="170"/>
      <c r="AT385" s="165" t="s">
        <v>143</v>
      </c>
      <c r="AU385" s="165" t="s">
        <v>89</v>
      </c>
      <c r="AV385" s="14" t="s">
        <v>139</v>
      </c>
      <c r="AW385" s="14" t="s">
        <v>35</v>
      </c>
      <c r="AX385" s="14" t="s">
        <v>87</v>
      </c>
      <c r="AY385" s="165" t="s">
        <v>132</v>
      </c>
    </row>
    <row r="386" spans="2:65" s="1" customFormat="1" ht="24.2" customHeight="1">
      <c r="B386" s="31"/>
      <c r="C386" s="171" t="s">
        <v>465</v>
      </c>
      <c r="D386" s="171" t="s">
        <v>212</v>
      </c>
      <c r="E386" s="172" t="s">
        <v>466</v>
      </c>
      <c r="F386" s="173" t="s">
        <v>467</v>
      </c>
      <c r="G386" s="174" t="s">
        <v>207</v>
      </c>
      <c r="H386" s="175">
        <v>3</v>
      </c>
      <c r="I386" s="176"/>
      <c r="J386" s="177">
        <f>ROUND(I386*H386,2)</f>
        <v>0</v>
      </c>
      <c r="K386" s="178"/>
      <c r="L386" s="179"/>
      <c r="M386" s="180" t="s">
        <v>1</v>
      </c>
      <c r="N386" s="181" t="s">
        <v>44</v>
      </c>
      <c r="P386" s="142">
        <f>O386*H386</f>
        <v>0</v>
      </c>
      <c r="Q386" s="142">
        <v>0.0004</v>
      </c>
      <c r="R386" s="142">
        <f>Q386*H386</f>
        <v>0.0012000000000000001</v>
      </c>
      <c r="S386" s="142">
        <v>0</v>
      </c>
      <c r="T386" s="143">
        <f>S386*H386</f>
        <v>0</v>
      </c>
      <c r="AR386" s="144" t="s">
        <v>326</v>
      </c>
      <c r="AT386" s="144" t="s">
        <v>212</v>
      </c>
      <c r="AU386" s="144" t="s">
        <v>89</v>
      </c>
      <c r="AY386" s="16" t="s">
        <v>132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6" t="s">
        <v>87</v>
      </c>
      <c r="BK386" s="145">
        <f>ROUND(I386*H386,2)</f>
        <v>0</v>
      </c>
      <c r="BL386" s="16" t="s">
        <v>232</v>
      </c>
      <c r="BM386" s="144" t="s">
        <v>468</v>
      </c>
    </row>
    <row r="387" spans="2:51" s="13" customFormat="1" ht="11.25">
      <c r="B387" s="157"/>
      <c r="D387" s="151" t="s">
        <v>143</v>
      </c>
      <c r="E387" s="158" t="s">
        <v>1</v>
      </c>
      <c r="F387" s="159" t="s">
        <v>152</v>
      </c>
      <c r="H387" s="160">
        <v>3</v>
      </c>
      <c r="I387" s="161"/>
      <c r="L387" s="157"/>
      <c r="M387" s="162"/>
      <c r="T387" s="163"/>
      <c r="AT387" s="158" t="s">
        <v>143</v>
      </c>
      <c r="AU387" s="158" t="s">
        <v>89</v>
      </c>
      <c r="AV387" s="13" t="s">
        <v>89</v>
      </c>
      <c r="AW387" s="13" t="s">
        <v>35</v>
      </c>
      <c r="AX387" s="13" t="s">
        <v>79</v>
      </c>
      <c r="AY387" s="158" t="s">
        <v>132</v>
      </c>
    </row>
    <row r="388" spans="2:51" s="14" customFormat="1" ht="11.25">
      <c r="B388" s="164"/>
      <c r="D388" s="151" t="s">
        <v>143</v>
      </c>
      <c r="E388" s="165" t="s">
        <v>1</v>
      </c>
      <c r="F388" s="166" t="s">
        <v>147</v>
      </c>
      <c r="H388" s="167">
        <v>3</v>
      </c>
      <c r="I388" s="168"/>
      <c r="L388" s="164"/>
      <c r="M388" s="169"/>
      <c r="T388" s="170"/>
      <c r="AT388" s="165" t="s">
        <v>143</v>
      </c>
      <c r="AU388" s="165" t="s">
        <v>89</v>
      </c>
      <c r="AV388" s="14" t="s">
        <v>139</v>
      </c>
      <c r="AW388" s="14" t="s">
        <v>35</v>
      </c>
      <c r="AX388" s="14" t="s">
        <v>87</v>
      </c>
      <c r="AY388" s="165" t="s">
        <v>132</v>
      </c>
    </row>
    <row r="389" spans="2:65" s="1" customFormat="1" ht="24.2" customHeight="1">
      <c r="B389" s="31"/>
      <c r="C389" s="171" t="s">
        <v>469</v>
      </c>
      <c r="D389" s="171" t="s">
        <v>212</v>
      </c>
      <c r="E389" s="172" t="s">
        <v>470</v>
      </c>
      <c r="F389" s="173" t="s">
        <v>471</v>
      </c>
      <c r="G389" s="174" t="s">
        <v>207</v>
      </c>
      <c r="H389" s="175">
        <v>3</v>
      </c>
      <c r="I389" s="176"/>
      <c r="J389" s="177">
        <f>ROUND(I389*H389,2)</f>
        <v>0</v>
      </c>
      <c r="K389" s="178"/>
      <c r="L389" s="179"/>
      <c r="M389" s="180" t="s">
        <v>1</v>
      </c>
      <c r="N389" s="181" t="s">
        <v>44</v>
      </c>
      <c r="P389" s="142">
        <f>O389*H389</f>
        <v>0</v>
      </c>
      <c r="Q389" s="142">
        <v>0.00105</v>
      </c>
      <c r="R389" s="142">
        <f>Q389*H389</f>
        <v>0.00315</v>
      </c>
      <c r="S389" s="142">
        <v>0</v>
      </c>
      <c r="T389" s="143">
        <f>S389*H389</f>
        <v>0</v>
      </c>
      <c r="AR389" s="144" t="s">
        <v>326</v>
      </c>
      <c r="AT389" s="144" t="s">
        <v>212</v>
      </c>
      <c r="AU389" s="144" t="s">
        <v>89</v>
      </c>
      <c r="AY389" s="16" t="s">
        <v>132</v>
      </c>
      <c r="BE389" s="145">
        <f>IF(N389="základní",J389,0)</f>
        <v>0</v>
      </c>
      <c r="BF389" s="145">
        <f>IF(N389="snížená",J389,0)</f>
        <v>0</v>
      </c>
      <c r="BG389" s="145">
        <f>IF(N389="zákl. přenesená",J389,0)</f>
        <v>0</v>
      </c>
      <c r="BH389" s="145">
        <f>IF(N389="sníž. přenesená",J389,0)</f>
        <v>0</v>
      </c>
      <c r="BI389" s="145">
        <f>IF(N389="nulová",J389,0)</f>
        <v>0</v>
      </c>
      <c r="BJ389" s="16" t="s">
        <v>87</v>
      </c>
      <c r="BK389" s="145">
        <f>ROUND(I389*H389,2)</f>
        <v>0</v>
      </c>
      <c r="BL389" s="16" t="s">
        <v>232</v>
      </c>
      <c r="BM389" s="144" t="s">
        <v>472</v>
      </c>
    </row>
    <row r="390" spans="2:51" s="13" customFormat="1" ht="11.25">
      <c r="B390" s="157"/>
      <c r="D390" s="151" t="s">
        <v>143</v>
      </c>
      <c r="E390" s="158" t="s">
        <v>1</v>
      </c>
      <c r="F390" s="159" t="s">
        <v>152</v>
      </c>
      <c r="H390" s="160">
        <v>3</v>
      </c>
      <c r="I390" s="161"/>
      <c r="L390" s="157"/>
      <c r="M390" s="162"/>
      <c r="T390" s="163"/>
      <c r="AT390" s="158" t="s">
        <v>143</v>
      </c>
      <c r="AU390" s="158" t="s">
        <v>89</v>
      </c>
      <c r="AV390" s="13" t="s">
        <v>89</v>
      </c>
      <c r="AW390" s="13" t="s">
        <v>35</v>
      </c>
      <c r="AX390" s="13" t="s">
        <v>79</v>
      </c>
      <c r="AY390" s="158" t="s">
        <v>132</v>
      </c>
    </row>
    <row r="391" spans="2:51" s="14" customFormat="1" ht="11.25">
      <c r="B391" s="164"/>
      <c r="D391" s="151" t="s">
        <v>143</v>
      </c>
      <c r="E391" s="165" t="s">
        <v>1</v>
      </c>
      <c r="F391" s="166" t="s">
        <v>147</v>
      </c>
      <c r="H391" s="167">
        <v>3</v>
      </c>
      <c r="I391" s="168"/>
      <c r="L391" s="164"/>
      <c r="M391" s="169"/>
      <c r="T391" s="170"/>
      <c r="AT391" s="165" t="s">
        <v>143</v>
      </c>
      <c r="AU391" s="165" t="s">
        <v>89</v>
      </c>
      <c r="AV391" s="14" t="s">
        <v>139</v>
      </c>
      <c r="AW391" s="14" t="s">
        <v>35</v>
      </c>
      <c r="AX391" s="14" t="s">
        <v>87</v>
      </c>
      <c r="AY391" s="165" t="s">
        <v>132</v>
      </c>
    </row>
    <row r="392" spans="2:65" s="1" customFormat="1" ht="24.2" customHeight="1">
      <c r="B392" s="31"/>
      <c r="C392" s="171" t="s">
        <v>473</v>
      </c>
      <c r="D392" s="171" t="s">
        <v>212</v>
      </c>
      <c r="E392" s="172" t="s">
        <v>474</v>
      </c>
      <c r="F392" s="173" t="s">
        <v>475</v>
      </c>
      <c r="G392" s="174" t="s">
        <v>207</v>
      </c>
      <c r="H392" s="175">
        <v>3</v>
      </c>
      <c r="I392" s="176"/>
      <c r="J392" s="177">
        <f>ROUND(I392*H392,2)</f>
        <v>0</v>
      </c>
      <c r="K392" s="178"/>
      <c r="L392" s="179"/>
      <c r="M392" s="180" t="s">
        <v>1</v>
      </c>
      <c r="N392" s="181" t="s">
        <v>44</v>
      </c>
      <c r="P392" s="142">
        <f>O392*H392</f>
        <v>0</v>
      </c>
      <c r="Q392" s="142">
        <v>0.00105</v>
      </c>
      <c r="R392" s="142">
        <f>Q392*H392</f>
        <v>0.00315</v>
      </c>
      <c r="S392" s="142">
        <v>0</v>
      </c>
      <c r="T392" s="143">
        <f>S392*H392</f>
        <v>0</v>
      </c>
      <c r="AR392" s="144" t="s">
        <v>326</v>
      </c>
      <c r="AT392" s="144" t="s">
        <v>212</v>
      </c>
      <c r="AU392" s="144" t="s">
        <v>89</v>
      </c>
      <c r="AY392" s="16" t="s">
        <v>132</v>
      </c>
      <c r="BE392" s="145">
        <f>IF(N392="základní",J392,0)</f>
        <v>0</v>
      </c>
      <c r="BF392" s="145">
        <f>IF(N392="snížená",J392,0)</f>
        <v>0</v>
      </c>
      <c r="BG392" s="145">
        <f>IF(N392="zákl. přenesená",J392,0)</f>
        <v>0</v>
      </c>
      <c r="BH392" s="145">
        <f>IF(N392="sníž. přenesená",J392,0)</f>
        <v>0</v>
      </c>
      <c r="BI392" s="145">
        <f>IF(N392="nulová",J392,0)</f>
        <v>0</v>
      </c>
      <c r="BJ392" s="16" t="s">
        <v>87</v>
      </c>
      <c r="BK392" s="145">
        <f>ROUND(I392*H392,2)</f>
        <v>0</v>
      </c>
      <c r="BL392" s="16" t="s">
        <v>232</v>
      </c>
      <c r="BM392" s="144" t="s">
        <v>476</v>
      </c>
    </row>
    <row r="393" spans="2:51" s="13" customFormat="1" ht="11.25">
      <c r="B393" s="157"/>
      <c r="D393" s="151" t="s">
        <v>143</v>
      </c>
      <c r="E393" s="158" t="s">
        <v>1</v>
      </c>
      <c r="F393" s="159" t="s">
        <v>152</v>
      </c>
      <c r="H393" s="160">
        <v>3</v>
      </c>
      <c r="I393" s="161"/>
      <c r="L393" s="157"/>
      <c r="M393" s="162"/>
      <c r="T393" s="163"/>
      <c r="AT393" s="158" t="s">
        <v>143</v>
      </c>
      <c r="AU393" s="158" t="s">
        <v>89</v>
      </c>
      <c r="AV393" s="13" t="s">
        <v>89</v>
      </c>
      <c r="AW393" s="13" t="s">
        <v>35</v>
      </c>
      <c r="AX393" s="13" t="s">
        <v>79</v>
      </c>
      <c r="AY393" s="158" t="s">
        <v>132</v>
      </c>
    </row>
    <row r="394" spans="2:51" s="14" customFormat="1" ht="11.25">
      <c r="B394" s="164"/>
      <c r="D394" s="151" t="s">
        <v>143</v>
      </c>
      <c r="E394" s="165" t="s">
        <v>1</v>
      </c>
      <c r="F394" s="166" t="s">
        <v>147</v>
      </c>
      <c r="H394" s="167">
        <v>3</v>
      </c>
      <c r="I394" s="168"/>
      <c r="L394" s="164"/>
      <c r="M394" s="169"/>
      <c r="T394" s="170"/>
      <c r="AT394" s="165" t="s">
        <v>143</v>
      </c>
      <c r="AU394" s="165" t="s">
        <v>89</v>
      </c>
      <c r="AV394" s="14" t="s">
        <v>139</v>
      </c>
      <c r="AW394" s="14" t="s">
        <v>35</v>
      </c>
      <c r="AX394" s="14" t="s">
        <v>87</v>
      </c>
      <c r="AY394" s="165" t="s">
        <v>132</v>
      </c>
    </row>
    <row r="395" spans="2:65" s="1" customFormat="1" ht="24.2" customHeight="1">
      <c r="B395" s="31"/>
      <c r="C395" s="171" t="s">
        <v>477</v>
      </c>
      <c r="D395" s="171" t="s">
        <v>212</v>
      </c>
      <c r="E395" s="172" t="s">
        <v>478</v>
      </c>
      <c r="F395" s="173" t="s">
        <v>479</v>
      </c>
      <c r="G395" s="174" t="s">
        <v>207</v>
      </c>
      <c r="H395" s="175">
        <v>1</v>
      </c>
      <c r="I395" s="176"/>
      <c r="J395" s="177">
        <f>ROUND(I395*H395,2)</f>
        <v>0</v>
      </c>
      <c r="K395" s="178"/>
      <c r="L395" s="179"/>
      <c r="M395" s="180" t="s">
        <v>1</v>
      </c>
      <c r="N395" s="181" t="s">
        <v>44</v>
      </c>
      <c r="P395" s="142">
        <f>O395*H395</f>
        <v>0</v>
      </c>
      <c r="Q395" s="142">
        <v>0.00105</v>
      </c>
      <c r="R395" s="142">
        <f>Q395*H395</f>
        <v>0.00105</v>
      </c>
      <c r="S395" s="142">
        <v>0</v>
      </c>
      <c r="T395" s="143">
        <f>S395*H395</f>
        <v>0</v>
      </c>
      <c r="AR395" s="144" t="s">
        <v>326</v>
      </c>
      <c r="AT395" s="144" t="s">
        <v>212</v>
      </c>
      <c r="AU395" s="144" t="s">
        <v>89</v>
      </c>
      <c r="AY395" s="16" t="s">
        <v>132</v>
      </c>
      <c r="BE395" s="145">
        <f>IF(N395="základní",J395,0)</f>
        <v>0</v>
      </c>
      <c r="BF395" s="145">
        <f>IF(N395="snížená",J395,0)</f>
        <v>0</v>
      </c>
      <c r="BG395" s="145">
        <f>IF(N395="zákl. přenesená",J395,0)</f>
        <v>0</v>
      </c>
      <c r="BH395" s="145">
        <f>IF(N395="sníž. přenesená",J395,0)</f>
        <v>0</v>
      </c>
      <c r="BI395" s="145">
        <f>IF(N395="nulová",J395,0)</f>
        <v>0</v>
      </c>
      <c r="BJ395" s="16" t="s">
        <v>87</v>
      </c>
      <c r="BK395" s="145">
        <f>ROUND(I395*H395,2)</f>
        <v>0</v>
      </c>
      <c r="BL395" s="16" t="s">
        <v>232</v>
      </c>
      <c r="BM395" s="144" t="s">
        <v>480</v>
      </c>
    </row>
    <row r="396" spans="2:51" s="13" customFormat="1" ht="11.25">
      <c r="B396" s="157"/>
      <c r="D396" s="151" t="s">
        <v>143</v>
      </c>
      <c r="E396" s="158" t="s">
        <v>1</v>
      </c>
      <c r="F396" s="159" t="s">
        <v>87</v>
      </c>
      <c r="H396" s="160">
        <v>1</v>
      </c>
      <c r="I396" s="161"/>
      <c r="L396" s="157"/>
      <c r="M396" s="162"/>
      <c r="T396" s="163"/>
      <c r="AT396" s="158" t="s">
        <v>143</v>
      </c>
      <c r="AU396" s="158" t="s">
        <v>89</v>
      </c>
      <c r="AV396" s="13" t="s">
        <v>89</v>
      </c>
      <c r="AW396" s="13" t="s">
        <v>35</v>
      </c>
      <c r="AX396" s="13" t="s">
        <v>79</v>
      </c>
      <c r="AY396" s="158" t="s">
        <v>132</v>
      </c>
    </row>
    <row r="397" spans="2:51" s="14" customFormat="1" ht="11.25">
      <c r="B397" s="164"/>
      <c r="D397" s="151" t="s">
        <v>143</v>
      </c>
      <c r="E397" s="165" t="s">
        <v>1</v>
      </c>
      <c r="F397" s="166" t="s">
        <v>147</v>
      </c>
      <c r="H397" s="167">
        <v>1</v>
      </c>
      <c r="I397" s="168"/>
      <c r="L397" s="164"/>
      <c r="M397" s="169"/>
      <c r="T397" s="170"/>
      <c r="AT397" s="165" t="s">
        <v>143</v>
      </c>
      <c r="AU397" s="165" t="s">
        <v>89</v>
      </c>
      <c r="AV397" s="14" t="s">
        <v>139</v>
      </c>
      <c r="AW397" s="14" t="s">
        <v>35</v>
      </c>
      <c r="AX397" s="14" t="s">
        <v>87</v>
      </c>
      <c r="AY397" s="165" t="s">
        <v>132</v>
      </c>
    </row>
    <row r="398" spans="2:65" s="1" customFormat="1" ht="24.2" customHeight="1">
      <c r="B398" s="31"/>
      <c r="C398" s="132" t="s">
        <v>481</v>
      </c>
      <c r="D398" s="132" t="s">
        <v>135</v>
      </c>
      <c r="E398" s="133" t="s">
        <v>482</v>
      </c>
      <c r="F398" s="134" t="s">
        <v>483</v>
      </c>
      <c r="G398" s="135" t="s">
        <v>207</v>
      </c>
      <c r="H398" s="136">
        <v>36</v>
      </c>
      <c r="I398" s="137"/>
      <c r="J398" s="138">
        <f>ROUND(I398*H398,2)</f>
        <v>0</v>
      </c>
      <c r="K398" s="139"/>
      <c r="L398" s="31"/>
      <c r="M398" s="140" t="s">
        <v>1</v>
      </c>
      <c r="N398" s="141" t="s">
        <v>44</v>
      </c>
      <c r="P398" s="142">
        <f>O398*H398</f>
        <v>0</v>
      </c>
      <c r="Q398" s="142">
        <v>0</v>
      </c>
      <c r="R398" s="142">
        <f>Q398*H398</f>
        <v>0</v>
      </c>
      <c r="S398" s="142">
        <v>0</v>
      </c>
      <c r="T398" s="143">
        <f>S398*H398</f>
        <v>0</v>
      </c>
      <c r="AR398" s="144" t="s">
        <v>232</v>
      </c>
      <c r="AT398" s="144" t="s">
        <v>135</v>
      </c>
      <c r="AU398" s="144" t="s">
        <v>89</v>
      </c>
      <c r="AY398" s="16" t="s">
        <v>132</v>
      </c>
      <c r="BE398" s="145">
        <f>IF(N398="základní",J398,0)</f>
        <v>0</v>
      </c>
      <c r="BF398" s="145">
        <f>IF(N398="snížená",J398,0)</f>
        <v>0</v>
      </c>
      <c r="BG398" s="145">
        <f>IF(N398="zákl. přenesená",J398,0)</f>
        <v>0</v>
      </c>
      <c r="BH398" s="145">
        <f>IF(N398="sníž. přenesená",J398,0)</f>
        <v>0</v>
      </c>
      <c r="BI398" s="145">
        <f>IF(N398="nulová",J398,0)</f>
        <v>0</v>
      </c>
      <c r="BJ398" s="16" t="s">
        <v>87</v>
      </c>
      <c r="BK398" s="145">
        <f>ROUND(I398*H398,2)</f>
        <v>0</v>
      </c>
      <c r="BL398" s="16" t="s">
        <v>232</v>
      </c>
      <c r="BM398" s="144" t="s">
        <v>484</v>
      </c>
    </row>
    <row r="399" spans="2:47" s="1" customFormat="1" ht="11.25">
      <c r="B399" s="31"/>
      <c r="D399" s="146" t="s">
        <v>141</v>
      </c>
      <c r="F399" s="147" t="s">
        <v>485</v>
      </c>
      <c r="I399" s="148"/>
      <c r="L399" s="31"/>
      <c r="M399" s="149"/>
      <c r="T399" s="55"/>
      <c r="AT399" s="16" t="s">
        <v>141</v>
      </c>
      <c r="AU399" s="16" t="s">
        <v>89</v>
      </c>
    </row>
    <row r="400" spans="2:65" s="1" customFormat="1" ht="24.2" customHeight="1">
      <c r="B400" s="31"/>
      <c r="C400" s="132" t="s">
        <v>486</v>
      </c>
      <c r="D400" s="132" t="s">
        <v>135</v>
      </c>
      <c r="E400" s="133" t="s">
        <v>487</v>
      </c>
      <c r="F400" s="134" t="s">
        <v>488</v>
      </c>
      <c r="G400" s="135" t="s">
        <v>207</v>
      </c>
      <c r="H400" s="136">
        <v>3</v>
      </c>
      <c r="I400" s="137"/>
      <c r="J400" s="138">
        <f>ROUND(I400*H400,2)</f>
        <v>0</v>
      </c>
      <c r="K400" s="139"/>
      <c r="L400" s="31"/>
      <c r="M400" s="140" t="s">
        <v>1</v>
      </c>
      <c r="N400" s="141" t="s">
        <v>44</v>
      </c>
      <c r="P400" s="142">
        <f>O400*H400</f>
        <v>0</v>
      </c>
      <c r="Q400" s="142">
        <v>0</v>
      </c>
      <c r="R400" s="142">
        <f>Q400*H400</f>
        <v>0</v>
      </c>
      <c r="S400" s="142">
        <v>0</v>
      </c>
      <c r="T400" s="143">
        <f>S400*H400</f>
        <v>0</v>
      </c>
      <c r="AR400" s="144" t="s">
        <v>232</v>
      </c>
      <c r="AT400" s="144" t="s">
        <v>135</v>
      </c>
      <c r="AU400" s="144" t="s">
        <v>89</v>
      </c>
      <c r="AY400" s="16" t="s">
        <v>132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6" t="s">
        <v>87</v>
      </c>
      <c r="BK400" s="145">
        <f>ROUND(I400*H400,2)</f>
        <v>0</v>
      </c>
      <c r="BL400" s="16" t="s">
        <v>232</v>
      </c>
      <c r="BM400" s="144" t="s">
        <v>489</v>
      </c>
    </row>
    <row r="401" spans="2:47" s="1" customFormat="1" ht="11.25">
      <c r="B401" s="31"/>
      <c r="D401" s="146" t="s">
        <v>141</v>
      </c>
      <c r="F401" s="147" t="s">
        <v>490</v>
      </c>
      <c r="I401" s="148"/>
      <c r="L401" s="31"/>
      <c r="M401" s="149"/>
      <c r="T401" s="55"/>
      <c r="AT401" s="16" t="s">
        <v>141</v>
      </c>
      <c r="AU401" s="16" t="s">
        <v>89</v>
      </c>
    </row>
    <row r="402" spans="2:51" s="13" customFormat="1" ht="11.25">
      <c r="B402" s="157"/>
      <c r="D402" s="151" t="s">
        <v>143</v>
      </c>
      <c r="E402" s="158" t="s">
        <v>1</v>
      </c>
      <c r="F402" s="159" t="s">
        <v>152</v>
      </c>
      <c r="H402" s="160">
        <v>3</v>
      </c>
      <c r="I402" s="161"/>
      <c r="L402" s="157"/>
      <c r="M402" s="162"/>
      <c r="T402" s="163"/>
      <c r="AT402" s="158" t="s">
        <v>143</v>
      </c>
      <c r="AU402" s="158" t="s">
        <v>89</v>
      </c>
      <c r="AV402" s="13" t="s">
        <v>89</v>
      </c>
      <c r="AW402" s="13" t="s">
        <v>35</v>
      </c>
      <c r="AX402" s="13" t="s">
        <v>79</v>
      </c>
      <c r="AY402" s="158" t="s">
        <v>132</v>
      </c>
    </row>
    <row r="403" spans="2:51" s="14" customFormat="1" ht="11.25">
      <c r="B403" s="164"/>
      <c r="D403" s="151" t="s">
        <v>143</v>
      </c>
      <c r="E403" s="165" t="s">
        <v>1</v>
      </c>
      <c r="F403" s="166" t="s">
        <v>147</v>
      </c>
      <c r="H403" s="167">
        <v>3</v>
      </c>
      <c r="I403" s="168"/>
      <c r="L403" s="164"/>
      <c r="M403" s="169"/>
      <c r="T403" s="170"/>
      <c r="AT403" s="165" t="s">
        <v>143</v>
      </c>
      <c r="AU403" s="165" t="s">
        <v>89</v>
      </c>
      <c r="AV403" s="14" t="s">
        <v>139</v>
      </c>
      <c r="AW403" s="14" t="s">
        <v>35</v>
      </c>
      <c r="AX403" s="14" t="s">
        <v>87</v>
      </c>
      <c r="AY403" s="165" t="s">
        <v>132</v>
      </c>
    </row>
    <row r="404" spans="2:65" s="1" customFormat="1" ht="24.2" customHeight="1">
      <c r="B404" s="31"/>
      <c r="C404" s="171" t="s">
        <v>491</v>
      </c>
      <c r="D404" s="171" t="s">
        <v>212</v>
      </c>
      <c r="E404" s="172" t="s">
        <v>492</v>
      </c>
      <c r="F404" s="173" t="s">
        <v>493</v>
      </c>
      <c r="G404" s="174" t="s">
        <v>207</v>
      </c>
      <c r="H404" s="175">
        <v>3</v>
      </c>
      <c r="I404" s="176"/>
      <c r="J404" s="177">
        <f>ROUND(I404*H404,2)</f>
        <v>0</v>
      </c>
      <c r="K404" s="178"/>
      <c r="L404" s="179"/>
      <c r="M404" s="180" t="s">
        <v>1</v>
      </c>
      <c r="N404" s="181" t="s">
        <v>44</v>
      </c>
      <c r="P404" s="142">
        <f>O404*H404</f>
        <v>0</v>
      </c>
      <c r="Q404" s="142">
        <v>9E-05</v>
      </c>
      <c r="R404" s="142">
        <f>Q404*H404</f>
        <v>0.00027</v>
      </c>
      <c r="S404" s="142">
        <v>0</v>
      </c>
      <c r="T404" s="143">
        <f>S404*H404</f>
        <v>0</v>
      </c>
      <c r="AR404" s="144" t="s">
        <v>326</v>
      </c>
      <c r="AT404" s="144" t="s">
        <v>212</v>
      </c>
      <c r="AU404" s="144" t="s">
        <v>89</v>
      </c>
      <c r="AY404" s="16" t="s">
        <v>132</v>
      </c>
      <c r="BE404" s="145">
        <f>IF(N404="základní",J404,0)</f>
        <v>0</v>
      </c>
      <c r="BF404" s="145">
        <f>IF(N404="snížená",J404,0)</f>
        <v>0</v>
      </c>
      <c r="BG404" s="145">
        <f>IF(N404="zákl. přenesená",J404,0)</f>
        <v>0</v>
      </c>
      <c r="BH404" s="145">
        <f>IF(N404="sníž. přenesená",J404,0)</f>
        <v>0</v>
      </c>
      <c r="BI404" s="145">
        <f>IF(N404="nulová",J404,0)</f>
        <v>0</v>
      </c>
      <c r="BJ404" s="16" t="s">
        <v>87</v>
      </c>
      <c r="BK404" s="145">
        <f>ROUND(I404*H404,2)</f>
        <v>0</v>
      </c>
      <c r="BL404" s="16" t="s">
        <v>232</v>
      </c>
      <c r="BM404" s="144" t="s">
        <v>494</v>
      </c>
    </row>
    <row r="405" spans="2:51" s="13" customFormat="1" ht="11.25">
      <c r="B405" s="157"/>
      <c r="D405" s="151" t="s">
        <v>143</v>
      </c>
      <c r="E405" s="158" t="s">
        <v>1</v>
      </c>
      <c r="F405" s="159" t="s">
        <v>152</v>
      </c>
      <c r="H405" s="160">
        <v>3</v>
      </c>
      <c r="I405" s="161"/>
      <c r="L405" s="157"/>
      <c r="M405" s="162"/>
      <c r="T405" s="163"/>
      <c r="AT405" s="158" t="s">
        <v>143</v>
      </c>
      <c r="AU405" s="158" t="s">
        <v>89</v>
      </c>
      <c r="AV405" s="13" t="s">
        <v>89</v>
      </c>
      <c r="AW405" s="13" t="s">
        <v>35</v>
      </c>
      <c r="AX405" s="13" t="s">
        <v>79</v>
      </c>
      <c r="AY405" s="158" t="s">
        <v>132</v>
      </c>
    </row>
    <row r="406" spans="2:51" s="14" customFormat="1" ht="11.25">
      <c r="B406" s="164"/>
      <c r="D406" s="151" t="s">
        <v>143</v>
      </c>
      <c r="E406" s="165" t="s">
        <v>1</v>
      </c>
      <c r="F406" s="166" t="s">
        <v>147</v>
      </c>
      <c r="H406" s="167">
        <v>3</v>
      </c>
      <c r="I406" s="168"/>
      <c r="L406" s="164"/>
      <c r="M406" s="169"/>
      <c r="T406" s="170"/>
      <c r="AT406" s="165" t="s">
        <v>143</v>
      </c>
      <c r="AU406" s="165" t="s">
        <v>89</v>
      </c>
      <c r="AV406" s="14" t="s">
        <v>139</v>
      </c>
      <c r="AW406" s="14" t="s">
        <v>35</v>
      </c>
      <c r="AX406" s="14" t="s">
        <v>87</v>
      </c>
      <c r="AY406" s="165" t="s">
        <v>132</v>
      </c>
    </row>
    <row r="407" spans="2:65" s="1" customFormat="1" ht="33" customHeight="1">
      <c r="B407" s="31"/>
      <c r="C407" s="132" t="s">
        <v>495</v>
      </c>
      <c r="D407" s="132" t="s">
        <v>135</v>
      </c>
      <c r="E407" s="133" t="s">
        <v>496</v>
      </c>
      <c r="F407" s="134" t="s">
        <v>497</v>
      </c>
      <c r="G407" s="135" t="s">
        <v>207</v>
      </c>
      <c r="H407" s="136">
        <v>3</v>
      </c>
      <c r="I407" s="137"/>
      <c r="J407" s="138">
        <f>ROUND(I407*H407,2)</f>
        <v>0</v>
      </c>
      <c r="K407" s="139"/>
      <c r="L407" s="31"/>
      <c r="M407" s="140" t="s">
        <v>1</v>
      </c>
      <c r="N407" s="141" t="s">
        <v>44</v>
      </c>
      <c r="P407" s="142">
        <f>O407*H407</f>
        <v>0</v>
      </c>
      <c r="Q407" s="142">
        <v>0</v>
      </c>
      <c r="R407" s="142">
        <f>Q407*H407</f>
        <v>0</v>
      </c>
      <c r="S407" s="142">
        <v>0</v>
      </c>
      <c r="T407" s="143">
        <f>S407*H407</f>
        <v>0</v>
      </c>
      <c r="AR407" s="144" t="s">
        <v>232</v>
      </c>
      <c r="AT407" s="144" t="s">
        <v>135</v>
      </c>
      <c r="AU407" s="144" t="s">
        <v>89</v>
      </c>
      <c r="AY407" s="16" t="s">
        <v>132</v>
      </c>
      <c r="BE407" s="145">
        <f>IF(N407="základní",J407,0)</f>
        <v>0</v>
      </c>
      <c r="BF407" s="145">
        <f>IF(N407="snížená",J407,0)</f>
        <v>0</v>
      </c>
      <c r="BG407" s="145">
        <f>IF(N407="zákl. přenesená",J407,0)</f>
        <v>0</v>
      </c>
      <c r="BH407" s="145">
        <f>IF(N407="sníž. přenesená",J407,0)</f>
        <v>0</v>
      </c>
      <c r="BI407" s="145">
        <f>IF(N407="nulová",J407,0)</f>
        <v>0</v>
      </c>
      <c r="BJ407" s="16" t="s">
        <v>87</v>
      </c>
      <c r="BK407" s="145">
        <f>ROUND(I407*H407,2)</f>
        <v>0</v>
      </c>
      <c r="BL407" s="16" t="s">
        <v>232</v>
      </c>
      <c r="BM407" s="144" t="s">
        <v>498</v>
      </c>
    </row>
    <row r="408" spans="2:47" s="1" customFormat="1" ht="11.25">
      <c r="B408" s="31"/>
      <c r="D408" s="146" t="s">
        <v>141</v>
      </c>
      <c r="F408" s="147" t="s">
        <v>499</v>
      </c>
      <c r="I408" s="148"/>
      <c r="L408" s="31"/>
      <c r="M408" s="149"/>
      <c r="T408" s="55"/>
      <c r="AT408" s="16" t="s">
        <v>141</v>
      </c>
      <c r="AU408" s="16" t="s">
        <v>89</v>
      </c>
    </row>
    <row r="409" spans="2:51" s="13" customFormat="1" ht="11.25">
      <c r="B409" s="157"/>
      <c r="D409" s="151" t="s">
        <v>143</v>
      </c>
      <c r="E409" s="158" t="s">
        <v>1</v>
      </c>
      <c r="F409" s="159" t="s">
        <v>152</v>
      </c>
      <c r="H409" s="160">
        <v>3</v>
      </c>
      <c r="I409" s="161"/>
      <c r="L409" s="157"/>
      <c r="M409" s="162"/>
      <c r="T409" s="163"/>
      <c r="AT409" s="158" t="s">
        <v>143</v>
      </c>
      <c r="AU409" s="158" t="s">
        <v>89</v>
      </c>
      <c r="AV409" s="13" t="s">
        <v>89</v>
      </c>
      <c r="AW409" s="13" t="s">
        <v>35</v>
      </c>
      <c r="AX409" s="13" t="s">
        <v>79</v>
      </c>
      <c r="AY409" s="158" t="s">
        <v>132</v>
      </c>
    </row>
    <row r="410" spans="2:51" s="14" customFormat="1" ht="11.25">
      <c r="B410" s="164"/>
      <c r="D410" s="151" t="s">
        <v>143</v>
      </c>
      <c r="E410" s="165" t="s">
        <v>1</v>
      </c>
      <c r="F410" s="166" t="s">
        <v>147</v>
      </c>
      <c r="H410" s="167">
        <v>3</v>
      </c>
      <c r="I410" s="168"/>
      <c r="L410" s="164"/>
      <c r="M410" s="169"/>
      <c r="T410" s="170"/>
      <c r="AT410" s="165" t="s">
        <v>143</v>
      </c>
      <c r="AU410" s="165" t="s">
        <v>89</v>
      </c>
      <c r="AV410" s="14" t="s">
        <v>139</v>
      </c>
      <c r="AW410" s="14" t="s">
        <v>35</v>
      </c>
      <c r="AX410" s="14" t="s">
        <v>87</v>
      </c>
      <c r="AY410" s="165" t="s">
        <v>132</v>
      </c>
    </row>
    <row r="411" spans="2:65" s="1" customFormat="1" ht="24.2" customHeight="1">
      <c r="B411" s="31"/>
      <c r="C411" s="171" t="s">
        <v>500</v>
      </c>
      <c r="D411" s="171" t="s">
        <v>212</v>
      </c>
      <c r="E411" s="172" t="s">
        <v>501</v>
      </c>
      <c r="F411" s="173" t="s">
        <v>502</v>
      </c>
      <c r="G411" s="174" t="s">
        <v>207</v>
      </c>
      <c r="H411" s="175">
        <v>3</v>
      </c>
      <c r="I411" s="176"/>
      <c r="J411" s="177">
        <f>ROUND(I411*H411,2)</f>
        <v>0</v>
      </c>
      <c r="K411" s="178"/>
      <c r="L411" s="179"/>
      <c r="M411" s="180" t="s">
        <v>1</v>
      </c>
      <c r="N411" s="181" t="s">
        <v>44</v>
      </c>
      <c r="P411" s="142">
        <f>O411*H411</f>
        <v>0</v>
      </c>
      <c r="Q411" s="142">
        <v>0.00016</v>
      </c>
      <c r="R411" s="142">
        <f>Q411*H411</f>
        <v>0.00048000000000000007</v>
      </c>
      <c r="S411" s="142">
        <v>0</v>
      </c>
      <c r="T411" s="143">
        <f>S411*H411</f>
        <v>0</v>
      </c>
      <c r="AR411" s="144" t="s">
        <v>326</v>
      </c>
      <c r="AT411" s="144" t="s">
        <v>212</v>
      </c>
      <c r="AU411" s="144" t="s">
        <v>89</v>
      </c>
      <c r="AY411" s="16" t="s">
        <v>132</v>
      </c>
      <c r="BE411" s="145">
        <f>IF(N411="základní",J411,0)</f>
        <v>0</v>
      </c>
      <c r="BF411" s="145">
        <f>IF(N411="snížená",J411,0)</f>
        <v>0</v>
      </c>
      <c r="BG411" s="145">
        <f>IF(N411="zákl. přenesená",J411,0)</f>
        <v>0</v>
      </c>
      <c r="BH411" s="145">
        <f>IF(N411="sníž. přenesená",J411,0)</f>
        <v>0</v>
      </c>
      <c r="BI411" s="145">
        <f>IF(N411="nulová",J411,0)</f>
        <v>0</v>
      </c>
      <c r="BJ411" s="16" t="s">
        <v>87</v>
      </c>
      <c r="BK411" s="145">
        <f>ROUND(I411*H411,2)</f>
        <v>0</v>
      </c>
      <c r="BL411" s="16" t="s">
        <v>232</v>
      </c>
      <c r="BM411" s="144" t="s">
        <v>503</v>
      </c>
    </row>
    <row r="412" spans="2:51" s="13" customFormat="1" ht="11.25">
      <c r="B412" s="157"/>
      <c r="D412" s="151" t="s">
        <v>143</v>
      </c>
      <c r="E412" s="158" t="s">
        <v>1</v>
      </c>
      <c r="F412" s="159" t="s">
        <v>152</v>
      </c>
      <c r="H412" s="160">
        <v>3</v>
      </c>
      <c r="I412" s="161"/>
      <c r="L412" s="157"/>
      <c r="M412" s="162"/>
      <c r="T412" s="163"/>
      <c r="AT412" s="158" t="s">
        <v>143</v>
      </c>
      <c r="AU412" s="158" t="s">
        <v>89</v>
      </c>
      <c r="AV412" s="13" t="s">
        <v>89</v>
      </c>
      <c r="AW412" s="13" t="s">
        <v>35</v>
      </c>
      <c r="AX412" s="13" t="s">
        <v>79</v>
      </c>
      <c r="AY412" s="158" t="s">
        <v>132</v>
      </c>
    </row>
    <row r="413" spans="2:51" s="14" customFormat="1" ht="11.25">
      <c r="B413" s="164"/>
      <c r="D413" s="151" t="s">
        <v>143</v>
      </c>
      <c r="E413" s="165" t="s">
        <v>1</v>
      </c>
      <c r="F413" s="166" t="s">
        <v>147</v>
      </c>
      <c r="H413" s="167">
        <v>3</v>
      </c>
      <c r="I413" s="168"/>
      <c r="L413" s="164"/>
      <c r="M413" s="169"/>
      <c r="T413" s="170"/>
      <c r="AT413" s="165" t="s">
        <v>143</v>
      </c>
      <c r="AU413" s="165" t="s">
        <v>89</v>
      </c>
      <c r="AV413" s="14" t="s">
        <v>139</v>
      </c>
      <c r="AW413" s="14" t="s">
        <v>35</v>
      </c>
      <c r="AX413" s="14" t="s">
        <v>87</v>
      </c>
      <c r="AY413" s="165" t="s">
        <v>132</v>
      </c>
    </row>
    <row r="414" spans="2:65" s="1" customFormat="1" ht="44.25" customHeight="1">
      <c r="B414" s="31"/>
      <c r="C414" s="132" t="s">
        <v>504</v>
      </c>
      <c r="D414" s="132" t="s">
        <v>135</v>
      </c>
      <c r="E414" s="133" t="s">
        <v>505</v>
      </c>
      <c r="F414" s="134" t="s">
        <v>506</v>
      </c>
      <c r="G414" s="135" t="s">
        <v>207</v>
      </c>
      <c r="H414" s="136">
        <v>12</v>
      </c>
      <c r="I414" s="137"/>
      <c r="J414" s="138">
        <f>ROUND(I414*H414,2)</f>
        <v>0</v>
      </c>
      <c r="K414" s="139"/>
      <c r="L414" s="31"/>
      <c r="M414" s="140" t="s">
        <v>1</v>
      </c>
      <c r="N414" s="141" t="s">
        <v>44</v>
      </c>
      <c r="P414" s="142">
        <f>O414*H414</f>
        <v>0</v>
      </c>
      <c r="Q414" s="142">
        <v>0</v>
      </c>
      <c r="R414" s="142">
        <f>Q414*H414</f>
        <v>0</v>
      </c>
      <c r="S414" s="142">
        <v>0.0008</v>
      </c>
      <c r="T414" s="143">
        <f>S414*H414</f>
        <v>0.009600000000000001</v>
      </c>
      <c r="AR414" s="144" t="s">
        <v>232</v>
      </c>
      <c r="AT414" s="144" t="s">
        <v>135</v>
      </c>
      <c r="AU414" s="144" t="s">
        <v>89</v>
      </c>
      <c r="AY414" s="16" t="s">
        <v>132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6" t="s">
        <v>87</v>
      </c>
      <c r="BK414" s="145">
        <f>ROUND(I414*H414,2)</f>
        <v>0</v>
      </c>
      <c r="BL414" s="16" t="s">
        <v>232</v>
      </c>
      <c r="BM414" s="144" t="s">
        <v>507</v>
      </c>
    </row>
    <row r="415" spans="2:47" s="1" customFormat="1" ht="11.25">
      <c r="B415" s="31"/>
      <c r="D415" s="146" t="s">
        <v>141</v>
      </c>
      <c r="F415" s="147" t="s">
        <v>508</v>
      </c>
      <c r="I415" s="148"/>
      <c r="L415" s="31"/>
      <c r="M415" s="149"/>
      <c r="T415" s="55"/>
      <c r="AT415" s="16" t="s">
        <v>141</v>
      </c>
      <c r="AU415" s="16" t="s">
        <v>89</v>
      </c>
    </row>
    <row r="416" spans="2:51" s="13" customFormat="1" ht="11.25">
      <c r="B416" s="157"/>
      <c r="D416" s="151" t="s">
        <v>143</v>
      </c>
      <c r="E416" s="158" t="s">
        <v>1</v>
      </c>
      <c r="F416" s="159" t="s">
        <v>8</v>
      </c>
      <c r="H416" s="160">
        <v>12</v>
      </c>
      <c r="I416" s="161"/>
      <c r="L416" s="157"/>
      <c r="M416" s="162"/>
      <c r="T416" s="163"/>
      <c r="AT416" s="158" t="s">
        <v>143</v>
      </c>
      <c r="AU416" s="158" t="s">
        <v>89</v>
      </c>
      <c r="AV416" s="13" t="s">
        <v>89</v>
      </c>
      <c r="AW416" s="13" t="s">
        <v>35</v>
      </c>
      <c r="AX416" s="13" t="s">
        <v>79</v>
      </c>
      <c r="AY416" s="158" t="s">
        <v>132</v>
      </c>
    </row>
    <row r="417" spans="2:51" s="14" customFormat="1" ht="11.25">
      <c r="B417" s="164"/>
      <c r="D417" s="151" t="s">
        <v>143</v>
      </c>
      <c r="E417" s="165" t="s">
        <v>1</v>
      </c>
      <c r="F417" s="166" t="s">
        <v>147</v>
      </c>
      <c r="H417" s="167">
        <v>12</v>
      </c>
      <c r="I417" s="168"/>
      <c r="L417" s="164"/>
      <c r="M417" s="169"/>
      <c r="T417" s="170"/>
      <c r="AT417" s="165" t="s">
        <v>143</v>
      </c>
      <c r="AU417" s="165" t="s">
        <v>89</v>
      </c>
      <c r="AV417" s="14" t="s">
        <v>139</v>
      </c>
      <c r="AW417" s="14" t="s">
        <v>35</v>
      </c>
      <c r="AX417" s="14" t="s">
        <v>87</v>
      </c>
      <c r="AY417" s="165" t="s">
        <v>132</v>
      </c>
    </row>
    <row r="418" spans="2:65" s="1" customFormat="1" ht="33" customHeight="1">
      <c r="B418" s="31"/>
      <c r="C418" s="132" t="s">
        <v>509</v>
      </c>
      <c r="D418" s="132" t="s">
        <v>135</v>
      </c>
      <c r="E418" s="133" t="s">
        <v>510</v>
      </c>
      <c r="F418" s="134" t="s">
        <v>511</v>
      </c>
      <c r="G418" s="135" t="s">
        <v>207</v>
      </c>
      <c r="H418" s="136">
        <v>30</v>
      </c>
      <c r="I418" s="137"/>
      <c r="J418" s="138">
        <f>ROUND(I418*H418,2)</f>
        <v>0</v>
      </c>
      <c r="K418" s="139"/>
      <c r="L418" s="31"/>
      <c r="M418" s="140" t="s">
        <v>1</v>
      </c>
      <c r="N418" s="141" t="s">
        <v>44</v>
      </c>
      <c r="P418" s="142">
        <f>O418*H418</f>
        <v>0</v>
      </c>
      <c r="Q418" s="142">
        <v>0</v>
      </c>
      <c r="R418" s="142">
        <f>Q418*H418</f>
        <v>0</v>
      </c>
      <c r="S418" s="142">
        <v>0</v>
      </c>
      <c r="T418" s="143">
        <f>S418*H418</f>
        <v>0</v>
      </c>
      <c r="AR418" s="144" t="s">
        <v>232</v>
      </c>
      <c r="AT418" s="144" t="s">
        <v>135</v>
      </c>
      <c r="AU418" s="144" t="s">
        <v>89</v>
      </c>
      <c r="AY418" s="16" t="s">
        <v>132</v>
      </c>
      <c r="BE418" s="145">
        <f>IF(N418="základní",J418,0)</f>
        <v>0</v>
      </c>
      <c r="BF418" s="145">
        <f>IF(N418="snížená",J418,0)</f>
        <v>0</v>
      </c>
      <c r="BG418" s="145">
        <f>IF(N418="zákl. přenesená",J418,0)</f>
        <v>0</v>
      </c>
      <c r="BH418" s="145">
        <f>IF(N418="sníž. přenesená",J418,0)</f>
        <v>0</v>
      </c>
      <c r="BI418" s="145">
        <f>IF(N418="nulová",J418,0)</f>
        <v>0</v>
      </c>
      <c r="BJ418" s="16" t="s">
        <v>87</v>
      </c>
      <c r="BK418" s="145">
        <f>ROUND(I418*H418,2)</f>
        <v>0</v>
      </c>
      <c r="BL418" s="16" t="s">
        <v>232</v>
      </c>
      <c r="BM418" s="144" t="s">
        <v>512</v>
      </c>
    </row>
    <row r="419" spans="2:47" s="1" customFormat="1" ht="11.25">
      <c r="B419" s="31"/>
      <c r="D419" s="146" t="s">
        <v>141</v>
      </c>
      <c r="F419" s="147" t="s">
        <v>513</v>
      </c>
      <c r="I419" s="148"/>
      <c r="L419" s="31"/>
      <c r="M419" s="149"/>
      <c r="T419" s="55"/>
      <c r="AT419" s="16" t="s">
        <v>141</v>
      </c>
      <c r="AU419" s="16" t="s">
        <v>89</v>
      </c>
    </row>
    <row r="420" spans="2:51" s="13" customFormat="1" ht="11.25">
      <c r="B420" s="157"/>
      <c r="D420" s="151" t="s">
        <v>143</v>
      </c>
      <c r="E420" s="158" t="s">
        <v>1</v>
      </c>
      <c r="F420" s="159" t="s">
        <v>514</v>
      </c>
      <c r="H420" s="160">
        <v>30</v>
      </c>
      <c r="I420" s="161"/>
      <c r="L420" s="157"/>
      <c r="M420" s="162"/>
      <c r="T420" s="163"/>
      <c r="AT420" s="158" t="s">
        <v>143</v>
      </c>
      <c r="AU420" s="158" t="s">
        <v>89</v>
      </c>
      <c r="AV420" s="13" t="s">
        <v>89</v>
      </c>
      <c r="AW420" s="13" t="s">
        <v>35</v>
      </c>
      <c r="AX420" s="13" t="s">
        <v>79</v>
      </c>
      <c r="AY420" s="158" t="s">
        <v>132</v>
      </c>
    </row>
    <row r="421" spans="2:51" s="14" customFormat="1" ht="11.25">
      <c r="B421" s="164"/>
      <c r="D421" s="151" t="s">
        <v>143</v>
      </c>
      <c r="E421" s="165" t="s">
        <v>1</v>
      </c>
      <c r="F421" s="166" t="s">
        <v>147</v>
      </c>
      <c r="H421" s="167">
        <v>30</v>
      </c>
      <c r="I421" s="168"/>
      <c r="L421" s="164"/>
      <c r="M421" s="169"/>
      <c r="T421" s="170"/>
      <c r="AT421" s="165" t="s">
        <v>143</v>
      </c>
      <c r="AU421" s="165" t="s">
        <v>89</v>
      </c>
      <c r="AV421" s="14" t="s">
        <v>139</v>
      </c>
      <c r="AW421" s="14" t="s">
        <v>35</v>
      </c>
      <c r="AX421" s="14" t="s">
        <v>87</v>
      </c>
      <c r="AY421" s="165" t="s">
        <v>132</v>
      </c>
    </row>
    <row r="422" spans="2:65" s="1" customFormat="1" ht="24.2" customHeight="1">
      <c r="B422" s="31"/>
      <c r="C422" s="171" t="s">
        <v>515</v>
      </c>
      <c r="D422" s="171" t="s">
        <v>212</v>
      </c>
      <c r="E422" s="172" t="s">
        <v>516</v>
      </c>
      <c r="F422" s="173" t="s">
        <v>517</v>
      </c>
      <c r="G422" s="174" t="s">
        <v>207</v>
      </c>
      <c r="H422" s="175">
        <v>30</v>
      </c>
      <c r="I422" s="176"/>
      <c r="J422" s="177">
        <f>ROUND(I422*H422,2)</f>
        <v>0</v>
      </c>
      <c r="K422" s="178"/>
      <c r="L422" s="179"/>
      <c r="M422" s="180" t="s">
        <v>1</v>
      </c>
      <c r="N422" s="181" t="s">
        <v>44</v>
      </c>
      <c r="P422" s="142">
        <f>O422*H422</f>
        <v>0</v>
      </c>
      <c r="Q422" s="142">
        <v>0.00075</v>
      </c>
      <c r="R422" s="142">
        <f>Q422*H422</f>
        <v>0.0225</v>
      </c>
      <c r="S422" s="142">
        <v>0</v>
      </c>
      <c r="T422" s="143">
        <f>S422*H422</f>
        <v>0</v>
      </c>
      <c r="AR422" s="144" t="s">
        <v>326</v>
      </c>
      <c r="AT422" s="144" t="s">
        <v>212</v>
      </c>
      <c r="AU422" s="144" t="s">
        <v>89</v>
      </c>
      <c r="AY422" s="16" t="s">
        <v>132</v>
      </c>
      <c r="BE422" s="145">
        <f>IF(N422="základní",J422,0)</f>
        <v>0</v>
      </c>
      <c r="BF422" s="145">
        <f>IF(N422="snížená",J422,0)</f>
        <v>0</v>
      </c>
      <c r="BG422" s="145">
        <f>IF(N422="zákl. přenesená",J422,0)</f>
        <v>0</v>
      </c>
      <c r="BH422" s="145">
        <f>IF(N422="sníž. přenesená",J422,0)</f>
        <v>0</v>
      </c>
      <c r="BI422" s="145">
        <f>IF(N422="nulová",J422,0)</f>
        <v>0</v>
      </c>
      <c r="BJ422" s="16" t="s">
        <v>87</v>
      </c>
      <c r="BK422" s="145">
        <f>ROUND(I422*H422,2)</f>
        <v>0</v>
      </c>
      <c r="BL422" s="16" t="s">
        <v>232</v>
      </c>
      <c r="BM422" s="144" t="s">
        <v>518</v>
      </c>
    </row>
    <row r="423" spans="2:51" s="13" customFormat="1" ht="11.25">
      <c r="B423" s="157"/>
      <c r="D423" s="151" t="s">
        <v>143</v>
      </c>
      <c r="E423" s="158" t="s">
        <v>1</v>
      </c>
      <c r="F423" s="159" t="s">
        <v>314</v>
      </c>
      <c r="H423" s="160">
        <v>30</v>
      </c>
      <c r="I423" s="161"/>
      <c r="L423" s="157"/>
      <c r="M423" s="162"/>
      <c r="T423" s="163"/>
      <c r="AT423" s="158" t="s">
        <v>143</v>
      </c>
      <c r="AU423" s="158" t="s">
        <v>89</v>
      </c>
      <c r="AV423" s="13" t="s">
        <v>89</v>
      </c>
      <c r="AW423" s="13" t="s">
        <v>35</v>
      </c>
      <c r="AX423" s="13" t="s">
        <v>79</v>
      </c>
      <c r="AY423" s="158" t="s">
        <v>132</v>
      </c>
    </row>
    <row r="424" spans="2:51" s="14" customFormat="1" ht="11.25">
      <c r="B424" s="164"/>
      <c r="D424" s="151" t="s">
        <v>143</v>
      </c>
      <c r="E424" s="165" t="s">
        <v>1</v>
      </c>
      <c r="F424" s="166" t="s">
        <v>147</v>
      </c>
      <c r="H424" s="167">
        <v>30</v>
      </c>
      <c r="I424" s="168"/>
      <c r="L424" s="164"/>
      <c r="M424" s="169"/>
      <c r="T424" s="170"/>
      <c r="AT424" s="165" t="s">
        <v>143</v>
      </c>
      <c r="AU424" s="165" t="s">
        <v>89</v>
      </c>
      <c r="AV424" s="14" t="s">
        <v>139</v>
      </c>
      <c r="AW424" s="14" t="s">
        <v>35</v>
      </c>
      <c r="AX424" s="14" t="s">
        <v>87</v>
      </c>
      <c r="AY424" s="165" t="s">
        <v>132</v>
      </c>
    </row>
    <row r="425" spans="2:65" s="1" customFormat="1" ht="24.2" customHeight="1">
      <c r="B425" s="31"/>
      <c r="C425" s="132" t="s">
        <v>519</v>
      </c>
      <c r="D425" s="132" t="s">
        <v>135</v>
      </c>
      <c r="E425" s="133" t="s">
        <v>520</v>
      </c>
      <c r="F425" s="134" t="s">
        <v>521</v>
      </c>
      <c r="G425" s="135" t="s">
        <v>207</v>
      </c>
      <c r="H425" s="136">
        <v>1</v>
      </c>
      <c r="I425" s="137"/>
      <c r="J425" s="138">
        <f>ROUND(I425*H425,2)</f>
        <v>0</v>
      </c>
      <c r="K425" s="139"/>
      <c r="L425" s="31"/>
      <c r="M425" s="140" t="s">
        <v>1</v>
      </c>
      <c r="N425" s="141" t="s">
        <v>44</v>
      </c>
      <c r="P425" s="142">
        <f>O425*H425</f>
        <v>0</v>
      </c>
      <c r="Q425" s="142">
        <v>0</v>
      </c>
      <c r="R425" s="142">
        <f>Q425*H425</f>
        <v>0</v>
      </c>
      <c r="S425" s="142">
        <v>0</v>
      </c>
      <c r="T425" s="143">
        <f>S425*H425</f>
        <v>0</v>
      </c>
      <c r="AR425" s="144" t="s">
        <v>232</v>
      </c>
      <c r="AT425" s="144" t="s">
        <v>135</v>
      </c>
      <c r="AU425" s="144" t="s">
        <v>89</v>
      </c>
      <c r="AY425" s="16" t="s">
        <v>132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6" t="s">
        <v>87</v>
      </c>
      <c r="BK425" s="145">
        <f>ROUND(I425*H425,2)</f>
        <v>0</v>
      </c>
      <c r="BL425" s="16" t="s">
        <v>232</v>
      </c>
      <c r="BM425" s="144" t="s">
        <v>522</v>
      </c>
    </row>
    <row r="426" spans="2:47" s="1" customFormat="1" ht="11.25">
      <c r="B426" s="31"/>
      <c r="D426" s="146" t="s">
        <v>141</v>
      </c>
      <c r="F426" s="147" t="s">
        <v>523</v>
      </c>
      <c r="I426" s="148"/>
      <c r="L426" s="31"/>
      <c r="M426" s="149"/>
      <c r="T426" s="55"/>
      <c r="AT426" s="16" t="s">
        <v>141</v>
      </c>
      <c r="AU426" s="16" t="s">
        <v>89</v>
      </c>
    </row>
    <row r="427" spans="2:51" s="13" customFormat="1" ht="11.25">
      <c r="B427" s="157"/>
      <c r="D427" s="151" t="s">
        <v>143</v>
      </c>
      <c r="E427" s="158" t="s">
        <v>1</v>
      </c>
      <c r="F427" s="159" t="s">
        <v>87</v>
      </c>
      <c r="H427" s="160">
        <v>1</v>
      </c>
      <c r="I427" s="161"/>
      <c r="L427" s="157"/>
      <c r="M427" s="162"/>
      <c r="T427" s="163"/>
      <c r="AT427" s="158" t="s">
        <v>143</v>
      </c>
      <c r="AU427" s="158" t="s">
        <v>89</v>
      </c>
      <c r="AV427" s="13" t="s">
        <v>89</v>
      </c>
      <c r="AW427" s="13" t="s">
        <v>35</v>
      </c>
      <c r="AX427" s="13" t="s">
        <v>79</v>
      </c>
      <c r="AY427" s="158" t="s">
        <v>132</v>
      </c>
    </row>
    <row r="428" spans="2:51" s="14" customFormat="1" ht="11.25">
      <c r="B428" s="164"/>
      <c r="D428" s="151" t="s">
        <v>143</v>
      </c>
      <c r="E428" s="165" t="s">
        <v>1</v>
      </c>
      <c r="F428" s="166" t="s">
        <v>147</v>
      </c>
      <c r="H428" s="167">
        <v>1</v>
      </c>
      <c r="I428" s="168"/>
      <c r="L428" s="164"/>
      <c r="M428" s="169"/>
      <c r="T428" s="170"/>
      <c r="AT428" s="165" t="s">
        <v>143</v>
      </c>
      <c r="AU428" s="165" t="s">
        <v>89</v>
      </c>
      <c r="AV428" s="14" t="s">
        <v>139</v>
      </c>
      <c r="AW428" s="14" t="s">
        <v>35</v>
      </c>
      <c r="AX428" s="14" t="s">
        <v>87</v>
      </c>
      <c r="AY428" s="165" t="s">
        <v>132</v>
      </c>
    </row>
    <row r="429" spans="2:65" s="1" customFormat="1" ht="33" customHeight="1">
      <c r="B429" s="31"/>
      <c r="C429" s="132" t="s">
        <v>524</v>
      </c>
      <c r="D429" s="132" t="s">
        <v>135</v>
      </c>
      <c r="E429" s="133" t="s">
        <v>525</v>
      </c>
      <c r="F429" s="134" t="s">
        <v>526</v>
      </c>
      <c r="G429" s="135" t="s">
        <v>207</v>
      </c>
      <c r="H429" s="136">
        <v>1</v>
      </c>
      <c r="I429" s="137"/>
      <c r="J429" s="138">
        <f>ROUND(I429*H429,2)</f>
        <v>0</v>
      </c>
      <c r="K429" s="139"/>
      <c r="L429" s="31"/>
      <c r="M429" s="140" t="s">
        <v>1</v>
      </c>
      <c r="N429" s="141" t="s">
        <v>44</v>
      </c>
      <c r="P429" s="142">
        <f>O429*H429</f>
        <v>0</v>
      </c>
      <c r="Q429" s="142">
        <v>3E-05</v>
      </c>
      <c r="R429" s="142">
        <f>Q429*H429</f>
        <v>3E-05</v>
      </c>
      <c r="S429" s="142">
        <v>0</v>
      </c>
      <c r="T429" s="143">
        <f>S429*H429</f>
        <v>0</v>
      </c>
      <c r="AR429" s="144" t="s">
        <v>232</v>
      </c>
      <c r="AT429" s="144" t="s">
        <v>135</v>
      </c>
      <c r="AU429" s="144" t="s">
        <v>89</v>
      </c>
      <c r="AY429" s="16" t="s">
        <v>132</v>
      </c>
      <c r="BE429" s="145">
        <f>IF(N429="základní",J429,0)</f>
        <v>0</v>
      </c>
      <c r="BF429" s="145">
        <f>IF(N429="snížená",J429,0)</f>
        <v>0</v>
      </c>
      <c r="BG429" s="145">
        <f>IF(N429="zákl. přenesená",J429,0)</f>
        <v>0</v>
      </c>
      <c r="BH429" s="145">
        <f>IF(N429="sníž. přenesená",J429,0)</f>
        <v>0</v>
      </c>
      <c r="BI429" s="145">
        <f>IF(N429="nulová",J429,0)</f>
        <v>0</v>
      </c>
      <c r="BJ429" s="16" t="s">
        <v>87</v>
      </c>
      <c r="BK429" s="145">
        <f>ROUND(I429*H429,2)</f>
        <v>0</v>
      </c>
      <c r="BL429" s="16" t="s">
        <v>232</v>
      </c>
      <c r="BM429" s="144" t="s">
        <v>527</v>
      </c>
    </row>
    <row r="430" spans="2:47" s="1" customFormat="1" ht="11.25">
      <c r="B430" s="31"/>
      <c r="D430" s="146" t="s">
        <v>141</v>
      </c>
      <c r="F430" s="147" t="s">
        <v>528</v>
      </c>
      <c r="I430" s="148"/>
      <c r="L430" s="31"/>
      <c r="M430" s="149"/>
      <c r="T430" s="55"/>
      <c r="AT430" s="16" t="s">
        <v>141</v>
      </c>
      <c r="AU430" s="16" t="s">
        <v>89</v>
      </c>
    </row>
    <row r="431" spans="2:51" s="13" customFormat="1" ht="11.25">
      <c r="B431" s="157"/>
      <c r="D431" s="151" t="s">
        <v>143</v>
      </c>
      <c r="E431" s="158" t="s">
        <v>1</v>
      </c>
      <c r="F431" s="159" t="s">
        <v>87</v>
      </c>
      <c r="H431" s="160">
        <v>1</v>
      </c>
      <c r="I431" s="161"/>
      <c r="L431" s="157"/>
      <c r="M431" s="162"/>
      <c r="T431" s="163"/>
      <c r="AT431" s="158" t="s">
        <v>143</v>
      </c>
      <c r="AU431" s="158" t="s">
        <v>89</v>
      </c>
      <c r="AV431" s="13" t="s">
        <v>89</v>
      </c>
      <c r="AW431" s="13" t="s">
        <v>35</v>
      </c>
      <c r="AX431" s="13" t="s">
        <v>79</v>
      </c>
      <c r="AY431" s="158" t="s">
        <v>132</v>
      </c>
    </row>
    <row r="432" spans="2:51" s="14" customFormat="1" ht="11.25">
      <c r="B432" s="164"/>
      <c r="D432" s="151" t="s">
        <v>143</v>
      </c>
      <c r="E432" s="165" t="s">
        <v>1</v>
      </c>
      <c r="F432" s="166" t="s">
        <v>147</v>
      </c>
      <c r="H432" s="167">
        <v>1</v>
      </c>
      <c r="I432" s="168"/>
      <c r="L432" s="164"/>
      <c r="M432" s="169"/>
      <c r="T432" s="170"/>
      <c r="AT432" s="165" t="s">
        <v>143</v>
      </c>
      <c r="AU432" s="165" t="s">
        <v>89</v>
      </c>
      <c r="AV432" s="14" t="s">
        <v>139</v>
      </c>
      <c r="AW432" s="14" t="s">
        <v>35</v>
      </c>
      <c r="AX432" s="14" t="s">
        <v>87</v>
      </c>
      <c r="AY432" s="165" t="s">
        <v>132</v>
      </c>
    </row>
    <row r="433" spans="2:65" s="1" customFormat="1" ht="16.5" customHeight="1">
      <c r="B433" s="31"/>
      <c r="C433" s="132" t="s">
        <v>529</v>
      </c>
      <c r="D433" s="132" t="s">
        <v>135</v>
      </c>
      <c r="E433" s="133" t="s">
        <v>530</v>
      </c>
      <c r="F433" s="134" t="s">
        <v>531</v>
      </c>
      <c r="G433" s="135" t="s">
        <v>207</v>
      </c>
      <c r="H433" s="136">
        <v>6</v>
      </c>
      <c r="I433" s="137"/>
      <c r="J433" s="138">
        <f>ROUND(I433*H433,2)</f>
        <v>0</v>
      </c>
      <c r="K433" s="139"/>
      <c r="L433" s="31"/>
      <c r="M433" s="140" t="s">
        <v>1</v>
      </c>
      <c r="N433" s="141" t="s">
        <v>44</v>
      </c>
      <c r="P433" s="142">
        <f>O433*H433</f>
        <v>0</v>
      </c>
      <c r="Q433" s="142">
        <v>0</v>
      </c>
      <c r="R433" s="142">
        <f>Q433*H433</f>
        <v>0</v>
      </c>
      <c r="S433" s="142">
        <v>0</v>
      </c>
      <c r="T433" s="143">
        <f>S433*H433</f>
        <v>0</v>
      </c>
      <c r="AR433" s="144" t="s">
        <v>232</v>
      </c>
      <c r="AT433" s="144" t="s">
        <v>135</v>
      </c>
      <c r="AU433" s="144" t="s">
        <v>89</v>
      </c>
      <c r="AY433" s="16" t="s">
        <v>132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6" t="s">
        <v>87</v>
      </c>
      <c r="BK433" s="145">
        <f>ROUND(I433*H433,2)</f>
        <v>0</v>
      </c>
      <c r="BL433" s="16" t="s">
        <v>232</v>
      </c>
      <c r="BM433" s="144" t="s">
        <v>532</v>
      </c>
    </row>
    <row r="434" spans="2:51" s="13" customFormat="1" ht="11.25">
      <c r="B434" s="157"/>
      <c r="D434" s="151" t="s">
        <v>143</v>
      </c>
      <c r="E434" s="158" t="s">
        <v>1</v>
      </c>
      <c r="F434" s="159" t="s">
        <v>533</v>
      </c>
      <c r="H434" s="160">
        <v>6</v>
      </c>
      <c r="I434" s="161"/>
      <c r="L434" s="157"/>
      <c r="M434" s="162"/>
      <c r="T434" s="163"/>
      <c r="AT434" s="158" t="s">
        <v>143</v>
      </c>
      <c r="AU434" s="158" t="s">
        <v>89</v>
      </c>
      <c r="AV434" s="13" t="s">
        <v>89</v>
      </c>
      <c r="AW434" s="13" t="s">
        <v>35</v>
      </c>
      <c r="AX434" s="13" t="s">
        <v>79</v>
      </c>
      <c r="AY434" s="158" t="s">
        <v>132</v>
      </c>
    </row>
    <row r="435" spans="2:51" s="14" customFormat="1" ht="11.25">
      <c r="B435" s="164"/>
      <c r="D435" s="151" t="s">
        <v>143</v>
      </c>
      <c r="E435" s="165" t="s">
        <v>1</v>
      </c>
      <c r="F435" s="166" t="s">
        <v>147</v>
      </c>
      <c r="H435" s="167">
        <v>6</v>
      </c>
      <c r="I435" s="168"/>
      <c r="L435" s="164"/>
      <c r="M435" s="169"/>
      <c r="T435" s="170"/>
      <c r="AT435" s="165" t="s">
        <v>143</v>
      </c>
      <c r="AU435" s="165" t="s">
        <v>89</v>
      </c>
      <c r="AV435" s="14" t="s">
        <v>139</v>
      </c>
      <c r="AW435" s="14" t="s">
        <v>35</v>
      </c>
      <c r="AX435" s="14" t="s">
        <v>87</v>
      </c>
      <c r="AY435" s="165" t="s">
        <v>132</v>
      </c>
    </row>
    <row r="436" spans="2:65" s="1" customFormat="1" ht="16.5" customHeight="1">
      <c r="B436" s="31"/>
      <c r="C436" s="132" t="s">
        <v>534</v>
      </c>
      <c r="D436" s="132" t="s">
        <v>135</v>
      </c>
      <c r="E436" s="133" t="s">
        <v>535</v>
      </c>
      <c r="F436" s="134" t="s">
        <v>536</v>
      </c>
      <c r="G436" s="135" t="s">
        <v>537</v>
      </c>
      <c r="H436" s="136">
        <v>1</v>
      </c>
      <c r="I436" s="137"/>
      <c r="J436" s="138">
        <f>ROUND(I436*H436,2)</f>
        <v>0</v>
      </c>
      <c r="K436" s="139"/>
      <c r="L436" s="31"/>
      <c r="M436" s="140" t="s">
        <v>1</v>
      </c>
      <c r="N436" s="141" t="s">
        <v>44</v>
      </c>
      <c r="P436" s="142">
        <f>O436*H436</f>
        <v>0</v>
      </c>
      <c r="Q436" s="142">
        <v>0</v>
      </c>
      <c r="R436" s="142">
        <f>Q436*H436</f>
        <v>0</v>
      </c>
      <c r="S436" s="142">
        <v>0</v>
      </c>
      <c r="T436" s="143">
        <f>S436*H436</f>
        <v>0</v>
      </c>
      <c r="AR436" s="144" t="s">
        <v>232</v>
      </c>
      <c r="AT436" s="144" t="s">
        <v>135</v>
      </c>
      <c r="AU436" s="144" t="s">
        <v>89</v>
      </c>
      <c r="AY436" s="16" t="s">
        <v>132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6" t="s">
        <v>87</v>
      </c>
      <c r="BK436" s="145">
        <f>ROUND(I436*H436,2)</f>
        <v>0</v>
      </c>
      <c r="BL436" s="16" t="s">
        <v>232</v>
      </c>
      <c r="BM436" s="144" t="s">
        <v>538</v>
      </c>
    </row>
    <row r="437" spans="2:51" s="13" customFormat="1" ht="11.25">
      <c r="B437" s="157"/>
      <c r="D437" s="151" t="s">
        <v>143</v>
      </c>
      <c r="E437" s="158" t="s">
        <v>1</v>
      </c>
      <c r="F437" s="159" t="s">
        <v>87</v>
      </c>
      <c r="H437" s="160">
        <v>1</v>
      </c>
      <c r="I437" s="161"/>
      <c r="L437" s="157"/>
      <c r="M437" s="162"/>
      <c r="T437" s="163"/>
      <c r="AT437" s="158" t="s">
        <v>143</v>
      </c>
      <c r="AU437" s="158" t="s">
        <v>89</v>
      </c>
      <c r="AV437" s="13" t="s">
        <v>89</v>
      </c>
      <c r="AW437" s="13" t="s">
        <v>35</v>
      </c>
      <c r="AX437" s="13" t="s">
        <v>79</v>
      </c>
      <c r="AY437" s="158" t="s">
        <v>132</v>
      </c>
    </row>
    <row r="438" spans="2:51" s="14" customFormat="1" ht="11.25">
      <c r="B438" s="164"/>
      <c r="D438" s="151" t="s">
        <v>143</v>
      </c>
      <c r="E438" s="165" t="s">
        <v>1</v>
      </c>
      <c r="F438" s="166" t="s">
        <v>147</v>
      </c>
      <c r="H438" s="167">
        <v>1</v>
      </c>
      <c r="I438" s="168"/>
      <c r="L438" s="164"/>
      <c r="M438" s="169"/>
      <c r="T438" s="170"/>
      <c r="AT438" s="165" t="s">
        <v>143</v>
      </c>
      <c r="AU438" s="165" t="s">
        <v>89</v>
      </c>
      <c r="AV438" s="14" t="s">
        <v>139</v>
      </c>
      <c r="AW438" s="14" t="s">
        <v>35</v>
      </c>
      <c r="AX438" s="14" t="s">
        <v>87</v>
      </c>
      <c r="AY438" s="165" t="s">
        <v>132</v>
      </c>
    </row>
    <row r="439" spans="2:65" s="1" customFormat="1" ht="24.2" customHeight="1">
      <c r="B439" s="31"/>
      <c r="C439" s="132" t="s">
        <v>539</v>
      </c>
      <c r="D439" s="132" t="s">
        <v>135</v>
      </c>
      <c r="E439" s="133" t="s">
        <v>540</v>
      </c>
      <c r="F439" s="134" t="s">
        <v>541</v>
      </c>
      <c r="G439" s="135" t="s">
        <v>537</v>
      </c>
      <c r="H439" s="136">
        <v>1</v>
      </c>
      <c r="I439" s="137"/>
      <c r="J439" s="138">
        <f>ROUND(I439*H439,2)</f>
        <v>0</v>
      </c>
      <c r="K439" s="139"/>
      <c r="L439" s="31"/>
      <c r="M439" s="140" t="s">
        <v>1</v>
      </c>
      <c r="N439" s="141" t="s">
        <v>44</v>
      </c>
      <c r="P439" s="142">
        <f>O439*H439</f>
        <v>0</v>
      </c>
      <c r="Q439" s="142">
        <v>0</v>
      </c>
      <c r="R439" s="142">
        <f>Q439*H439</f>
        <v>0</v>
      </c>
      <c r="S439" s="142">
        <v>0</v>
      </c>
      <c r="T439" s="143">
        <f>S439*H439</f>
        <v>0</v>
      </c>
      <c r="AR439" s="144" t="s">
        <v>232</v>
      </c>
      <c r="AT439" s="144" t="s">
        <v>135</v>
      </c>
      <c r="AU439" s="144" t="s">
        <v>89</v>
      </c>
      <c r="AY439" s="16" t="s">
        <v>132</v>
      </c>
      <c r="BE439" s="145">
        <f>IF(N439="základní",J439,0)</f>
        <v>0</v>
      </c>
      <c r="BF439" s="145">
        <f>IF(N439="snížená",J439,0)</f>
        <v>0</v>
      </c>
      <c r="BG439" s="145">
        <f>IF(N439="zákl. přenesená",J439,0)</f>
        <v>0</v>
      </c>
      <c r="BH439" s="145">
        <f>IF(N439="sníž. přenesená",J439,0)</f>
        <v>0</v>
      </c>
      <c r="BI439" s="145">
        <f>IF(N439="nulová",J439,0)</f>
        <v>0</v>
      </c>
      <c r="BJ439" s="16" t="s">
        <v>87</v>
      </c>
      <c r="BK439" s="145">
        <f>ROUND(I439*H439,2)</f>
        <v>0</v>
      </c>
      <c r="BL439" s="16" t="s">
        <v>232</v>
      </c>
      <c r="BM439" s="144" t="s">
        <v>542</v>
      </c>
    </row>
    <row r="440" spans="2:51" s="13" customFormat="1" ht="11.25">
      <c r="B440" s="157"/>
      <c r="D440" s="151" t="s">
        <v>143</v>
      </c>
      <c r="E440" s="158" t="s">
        <v>1</v>
      </c>
      <c r="F440" s="159" t="s">
        <v>87</v>
      </c>
      <c r="H440" s="160">
        <v>1</v>
      </c>
      <c r="I440" s="161"/>
      <c r="L440" s="157"/>
      <c r="M440" s="162"/>
      <c r="T440" s="163"/>
      <c r="AT440" s="158" t="s">
        <v>143</v>
      </c>
      <c r="AU440" s="158" t="s">
        <v>89</v>
      </c>
      <c r="AV440" s="13" t="s">
        <v>89</v>
      </c>
      <c r="AW440" s="13" t="s">
        <v>35</v>
      </c>
      <c r="AX440" s="13" t="s">
        <v>79</v>
      </c>
      <c r="AY440" s="158" t="s">
        <v>132</v>
      </c>
    </row>
    <row r="441" spans="2:51" s="14" customFormat="1" ht="11.25">
      <c r="B441" s="164"/>
      <c r="D441" s="151" t="s">
        <v>143</v>
      </c>
      <c r="E441" s="165" t="s">
        <v>1</v>
      </c>
      <c r="F441" s="166" t="s">
        <v>147</v>
      </c>
      <c r="H441" s="167">
        <v>1</v>
      </c>
      <c r="I441" s="168"/>
      <c r="L441" s="164"/>
      <c r="M441" s="169"/>
      <c r="T441" s="170"/>
      <c r="AT441" s="165" t="s">
        <v>143</v>
      </c>
      <c r="AU441" s="165" t="s">
        <v>89</v>
      </c>
      <c r="AV441" s="14" t="s">
        <v>139</v>
      </c>
      <c r="AW441" s="14" t="s">
        <v>35</v>
      </c>
      <c r="AX441" s="14" t="s">
        <v>87</v>
      </c>
      <c r="AY441" s="165" t="s">
        <v>132</v>
      </c>
    </row>
    <row r="442" spans="2:65" s="1" customFormat="1" ht="24.2" customHeight="1">
      <c r="B442" s="31"/>
      <c r="C442" s="132" t="s">
        <v>543</v>
      </c>
      <c r="D442" s="132" t="s">
        <v>135</v>
      </c>
      <c r="E442" s="133" t="s">
        <v>544</v>
      </c>
      <c r="F442" s="134" t="s">
        <v>545</v>
      </c>
      <c r="G442" s="135" t="s">
        <v>546</v>
      </c>
      <c r="H442" s="182"/>
      <c r="I442" s="137"/>
      <c r="J442" s="138">
        <f>ROUND(I442*H442,2)</f>
        <v>0</v>
      </c>
      <c r="K442" s="139"/>
      <c r="L442" s="31"/>
      <c r="M442" s="140" t="s">
        <v>1</v>
      </c>
      <c r="N442" s="141" t="s">
        <v>44</v>
      </c>
      <c r="P442" s="142">
        <f>O442*H442</f>
        <v>0</v>
      </c>
      <c r="Q442" s="142">
        <v>0</v>
      </c>
      <c r="R442" s="142">
        <f>Q442*H442</f>
        <v>0</v>
      </c>
      <c r="S442" s="142">
        <v>0</v>
      </c>
      <c r="T442" s="143">
        <f>S442*H442</f>
        <v>0</v>
      </c>
      <c r="AR442" s="144" t="s">
        <v>232</v>
      </c>
      <c r="AT442" s="144" t="s">
        <v>135</v>
      </c>
      <c r="AU442" s="144" t="s">
        <v>89</v>
      </c>
      <c r="AY442" s="16" t="s">
        <v>132</v>
      </c>
      <c r="BE442" s="145">
        <f>IF(N442="základní",J442,0)</f>
        <v>0</v>
      </c>
      <c r="BF442" s="145">
        <f>IF(N442="snížená",J442,0)</f>
        <v>0</v>
      </c>
      <c r="BG442" s="145">
        <f>IF(N442="zákl. přenesená",J442,0)</f>
        <v>0</v>
      </c>
      <c r="BH442" s="145">
        <f>IF(N442="sníž. přenesená",J442,0)</f>
        <v>0</v>
      </c>
      <c r="BI442" s="145">
        <f>IF(N442="nulová",J442,0)</f>
        <v>0</v>
      </c>
      <c r="BJ442" s="16" t="s">
        <v>87</v>
      </c>
      <c r="BK442" s="145">
        <f>ROUND(I442*H442,2)</f>
        <v>0</v>
      </c>
      <c r="BL442" s="16" t="s">
        <v>232</v>
      </c>
      <c r="BM442" s="144" t="s">
        <v>547</v>
      </c>
    </row>
    <row r="443" spans="2:47" s="1" customFormat="1" ht="11.25">
      <c r="B443" s="31"/>
      <c r="D443" s="146" t="s">
        <v>141</v>
      </c>
      <c r="F443" s="147" t="s">
        <v>548</v>
      </c>
      <c r="I443" s="148"/>
      <c r="L443" s="31"/>
      <c r="M443" s="149"/>
      <c r="T443" s="55"/>
      <c r="AT443" s="16" t="s">
        <v>141</v>
      </c>
      <c r="AU443" s="16" t="s">
        <v>89</v>
      </c>
    </row>
    <row r="444" spans="2:65" s="1" customFormat="1" ht="24.2" customHeight="1">
      <c r="B444" s="31"/>
      <c r="C444" s="132" t="s">
        <v>549</v>
      </c>
      <c r="D444" s="132" t="s">
        <v>135</v>
      </c>
      <c r="E444" s="133" t="s">
        <v>550</v>
      </c>
      <c r="F444" s="134" t="s">
        <v>551</v>
      </c>
      <c r="G444" s="135" t="s">
        <v>546</v>
      </c>
      <c r="H444" s="182"/>
      <c r="I444" s="137"/>
      <c r="J444" s="138">
        <f>ROUND(I444*H444,2)</f>
        <v>0</v>
      </c>
      <c r="K444" s="139"/>
      <c r="L444" s="31"/>
      <c r="M444" s="140" t="s">
        <v>1</v>
      </c>
      <c r="N444" s="141" t="s">
        <v>44</v>
      </c>
      <c r="P444" s="142">
        <f>O444*H444</f>
        <v>0</v>
      </c>
      <c r="Q444" s="142">
        <v>0</v>
      </c>
      <c r="R444" s="142">
        <f>Q444*H444</f>
        <v>0</v>
      </c>
      <c r="S444" s="142">
        <v>0</v>
      </c>
      <c r="T444" s="143">
        <f>S444*H444</f>
        <v>0</v>
      </c>
      <c r="AR444" s="144" t="s">
        <v>232</v>
      </c>
      <c r="AT444" s="144" t="s">
        <v>135</v>
      </c>
      <c r="AU444" s="144" t="s">
        <v>89</v>
      </c>
      <c r="AY444" s="16" t="s">
        <v>132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6" t="s">
        <v>87</v>
      </c>
      <c r="BK444" s="145">
        <f>ROUND(I444*H444,2)</f>
        <v>0</v>
      </c>
      <c r="BL444" s="16" t="s">
        <v>232</v>
      </c>
      <c r="BM444" s="144" t="s">
        <v>552</v>
      </c>
    </row>
    <row r="445" spans="2:47" s="1" customFormat="1" ht="11.25">
      <c r="B445" s="31"/>
      <c r="D445" s="146" t="s">
        <v>141</v>
      </c>
      <c r="F445" s="147" t="s">
        <v>553</v>
      </c>
      <c r="I445" s="148"/>
      <c r="L445" s="31"/>
      <c r="M445" s="149"/>
      <c r="T445" s="55"/>
      <c r="AT445" s="16" t="s">
        <v>141</v>
      </c>
      <c r="AU445" s="16" t="s">
        <v>89</v>
      </c>
    </row>
    <row r="446" spans="2:63" s="11" customFormat="1" ht="22.9" customHeight="1">
      <c r="B446" s="120"/>
      <c r="D446" s="121" t="s">
        <v>78</v>
      </c>
      <c r="E446" s="130" t="s">
        <v>554</v>
      </c>
      <c r="F446" s="130" t="s">
        <v>555</v>
      </c>
      <c r="I446" s="123"/>
      <c r="J446" s="131">
        <f>BK446</f>
        <v>0</v>
      </c>
      <c r="L446" s="120"/>
      <c r="M446" s="125"/>
      <c r="P446" s="126">
        <f>SUM(P447:P457)</f>
        <v>0</v>
      </c>
      <c r="R446" s="126">
        <f>SUM(R447:R457)</f>
        <v>4.546620569999999</v>
      </c>
      <c r="T446" s="127">
        <f>SUM(T447:T457)</f>
        <v>0</v>
      </c>
      <c r="AR446" s="121" t="s">
        <v>89</v>
      </c>
      <c r="AT446" s="128" t="s">
        <v>78</v>
      </c>
      <c r="AU446" s="128" t="s">
        <v>87</v>
      </c>
      <c r="AY446" s="121" t="s">
        <v>132</v>
      </c>
      <c r="BK446" s="129">
        <f>SUM(BK447:BK457)</f>
        <v>0</v>
      </c>
    </row>
    <row r="447" spans="2:65" s="1" customFormat="1" ht="33" customHeight="1">
      <c r="B447" s="31"/>
      <c r="C447" s="132" t="s">
        <v>556</v>
      </c>
      <c r="D447" s="132" t="s">
        <v>135</v>
      </c>
      <c r="E447" s="133" t="s">
        <v>557</v>
      </c>
      <c r="F447" s="134" t="s">
        <v>558</v>
      </c>
      <c r="G447" s="135" t="s">
        <v>138</v>
      </c>
      <c r="H447" s="136">
        <v>130.313</v>
      </c>
      <c r="I447" s="137"/>
      <c r="J447" s="138">
        <f>ROUND(I447*H447,2)</f>
        <v>0</v>
      </c>
      <c r="K447" s="139"/>
      <c r="L447" s="31"/>
      <c r="M447" s="140" t="s">
        <v>1</v>
      </c>
      <c r="N447" s="141" t="s">
        <v>44</v>
      </c>
      <c r="P447" s="142">
        <f>O447*H447</f>
        <v>0</v>
      </c>
      <c r="Q447" s="142">
        <v>0.03471</v>
      </c>
      <c r="R447" s="142">
        <f>Q447*H447</f>
        <v>4.523164229999999</v>
      </c>
      <c r="S447" s="142">
        <v>0</v>
      </c>
      <c r="T447" s="143">
        <f>S447*H447</f>
        <v>0</v>
      </c>
      <c r="AR447" s="144" t="s">
        <v>232</v>
      </c>
      <c r="AT447" s="144" t="s">
        <v>135</v>
      </c>
      <c r="AU447" s="144" t="s">
        <v>89</v>
      </c>
      <c r="AY447" s="16" t="s">
        <v>132</v>
      </c>
      <c r="BE447" s="145">
        <f>IF(N447="základní",J447,0)</f>
        <v>0</v>
      </c>
      <c r="BF447" s="145">
        <f>IF(N447="snížená",J447,0)</f>
        <v>0</v>
      </c>
      <c r="BG447" s="145">
        <f>IF(N447="zákl. přenesená",J447,0)</f>
        <v>0</v>
      </c>
      <c r="BH447" s="145">
        <f>IF(N447="sníž. přenesená",J447,0)</f>
        <v>0</v>
      </c>
      <c r="BI447" s="145">
        <f>IF(N447="nulová",J447,0)</f>
        <v>0</v>
      </c>
      <c r="BJ447" s="16" t="s">
        <v>87</v>
      </c>
      <c r="BK447" s="145">
        <f>ROUND(I447*H447,2)</f>
        <v>0</v>
      </c>
      <c r="BL447" s="16" t="s">
        <v>232</v>
      </c>
      <c r="BM447" s="144" t="s">
        <v>559</v>
      </c>
    </row>
    <row r="448" spans="2:47" s="1" customFormat="1" ht="11.25">
      <c r="B448" s="31"/>
      <c r="D448" s="146" t="s">
        <v>141</v>
      </c>
      <c r="F448" s="147" t="s">
        <v>560</v>
      </c>
      <c r="I448" s="148"/>
      <c r="L448" s="31"/>
      <c r="M448" s="149"/>
      <c r="T448" s="55"/>
      <c r="AT448" s="16" t="s">
        <v>141</v>
      </c>
      <c r="AU448" s="16" t="s">
        <v>89</v>
      </c>
    </row>
    <row r="449" spans="2:51" s="12" customFormat="1" ht="11.25">
      <c r="B449" s="150"/>
      <c r="D449" s="151" t="s">
        <v>143</v>
      </c>
      <c r="E449" s="152" t="s">
        <v>1</v>
      </c>
      <c r="F449" s="153" t="s">
        <v>561</v>
      </c>
      <c r="H449" s="152" t="s">
        <v>1</v>
      </c>
      <c r="I449" s="154"/>
      <c r="L449" s="150"/>
      <c r="M449" s="155"/>
      <c r="T449" s="156"/>
      <c r="AT449" s="152" t="s">
        <v>143</v>
      </c>
      <c r="AU449" s="152" t="s">
        <v>89</v>
      </c>
      <c r="AV449" s="12" t="s">
        <v>87</v>
      </c>
      <c r="AW449" s="12" t="s">
        <v>35</v>
      </c>
      <c r="AX449" s="12" t="s">
        <v>79</v>
      </c>
      <c r="AY449" s="152" t="s">
        <v>132</v>
      </c>
    </row>
    <row r="450" spans="2:51" s="13" customFormat="1" ht="11.25">
      <c r="B450" s="157"/>
      <c r="D450" s="151" t="s">
        <v>143</v>
      </c>
      <c r="E450" s="158" t="s">
        <v>1</v>
      </c>
      <c r="F450" s="159" t="s">
        <v>562</v>
      </c>
      <c r="H450" s="160">
        <v>130.313</v>
      </c>
      <c r="I450" s="161"/>
      <c r="L450" s="157"/>
      <c r="M450" s="162"/>
      <c r="T450" s="163"/>
      <c r="AT450" s="158" t="s">
        <v>143</v>
      </c>
      <c r="AU450" s="158" t="s">
        <v>89</v>
      </c>
      <c r="AV450" s="13" t="s">
        <v>89</v>
      </c>
      <c r="AW450" s="13" t="s">
        <v>35</v>
      </c>
      <c r="AX450" s="13" t="s">
        <v>79</v>
      </c>
      <c r="AY450" s="158" t="s">
        <v>132</v>
      </c>
    </row>
    <row r="451" spans="2:51" s="14" customFormat="1" ht="11.25">
      <c r="B451" s="164"/>
      <c r="D451" s="151" t="s">
        <v>143</v>
      </c>
      <c r="E451" s="165" t="s">
        <v>1</v>
      </c>
      <c r="F451" s="166" t="s">
        <v>147</v>
      </c>
      <c r="H451" s="167">
        <v>130.313</v>
      </c>
      <c r="I451" s="168"/>
      <c r="L451" s="164"/>
      <c r="M451" s="169"/>
      <c r="T451" s="170"/>
      <c r="AT451" s="165" t="s">
        <v>143</v>
      </c>
      <c r="AU451" s="165" t="s">
        <v>89</v>
      </c>
      <c r="AV451" s="14" t="s">
        <v>139</v>
      </c>
      <c r="AW451" s="14" t="s">
        <v>35</v>
      </c>
      <c r="AX451" s="14" t="s">
        <v>87</v>
      </c>
      <c r="AY451" s="165" t="s">
        <v>132</v>
      </c>
    </row>
    <row r="452" spans="2:65" s="1" customFormat="1" ht="24.2" customHeight="1">
      <c r="B452" s="31"/>
      <c r="C452" s="132" t="s">
        <v>563</v>
      </c>
      <c r="D452" s="132" t="s">
        <v>135</v>
      </c>
      <c r="E452" s="133" t="s">
        <v>564</v>
      </c>
      <c r="F452" s="134" t="s">
        <v>565</v>
      </c>
      <c r="G452" s="135" t="s">
        <v>138</v>
      </c>
      <c r="H452" s="136">
        <v>130.313</v>
      </c>
      <c r="I452" s="137"/>
      <c r="J452" s="138">
        <f>ROUND(I452*H452,2)</f>
        <v>0</v>
      </c>
      <c r="K452" s="139"/>
      <c r="L452" s="31"/>
      <c r="M452" s="140" t="s">
        <v>1</v>
      </c>
      <c r="N452" s="141" t="s">
        <v>44</v>
      </c>
      <c r="P452" s="142">
        <f>O452*H452</f>
        <v>0</v>
      </c>
      <c r="Q452" s="142">
        <v>0.00018</v>
      </c>
      <c r="R452" s="142">
        <f>Q452*H452</f>
        <v>0.02345634</v>
      </c>
      <c r="S452" s="142">
        <v>0</v>
      </c>
      <c r="T452" s="143">
        <f>S452*H452</f>
        <v>0</v>
      </c>
      <c r="AR452" s="144" t="s">
        <v>232</v>
      </c>
      <c r="AT452" s="144" t="s">
        <v>135</v>
      </c>
      <c r="AU452" s="144" t="s">
        <v>89</v>
      </c>
      <c r="AY452" s="16" t="s">
        <v>132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16" t="s">
        <v>87</v>
      </c>
      <c r="BK452" s="145">
        <f>ROUND(I452*H452,2)</f>
        <v>0</v>
      </c>
      <c r="BL452" s="16" t="s">
        <v>232</v>
      </c>
      <c r="BM452" s="144" t="s">
        <v>566</v>
      </c>
    </row>
    <row r="453" spans="2:47" s="1" customFormat="1" ht="11.25">
      <c r="B453" s="31"/>
      <c r="D453" s="146" t="s">
        <v>141</v>
      </c>
      <c r="F453" s="147" t="s">
        <v>567</v>
      </c>
      <c r="I453" s="148"/>
      <c r="L453" s="31"/>
      <c r="M453" s="149"/>
      <c r="T453" s="55"/>
      <c r="AT453" s="16" t="s">
        <v>141</v>
      </c>
      <c r="AU453" s="16" t="s">
        <v>89</v>
      </c>
    </row>
    <row r="454" spans="2:65" s="1" customFormat="1" ht="33" customHeight="1">
      <c r="B454" s="31"/>
      <c r="C454" s="132" t="s">
        <v>568</v>
      </c>
      <c r="D454" s="132" t="s">
        <v>135</v>
      </c>
      <c r="E454" s="133" t="s">
        <v>569</v>
      </c>
      <c r="F454" s="134" t="s">
        <v>570</v>
      </c>
      <c r="G454" s="135" t="s">
        <v>546</v>
      </c>
      <c r="H454" s="182"/>
      <c r="I454" s="137"/>
      <c r="J454" s="138">
        <f>ROUND(I454*H454,2)</f>
        <v>0</v>
      </c>
      <c r="K454" s="139"/>
      <c r="L454" s="31"/>
      <c r="M454" s="140" t="s">
        <v>1</v>
      </c>
      <c r="N454" s="141" t="s">
        <v>44</v>
      </c>
      <c r="P454" s="142">
        <f>O454*H454</f>
        <v>0</v>
      </c>
      <c r="Q454" s="142">
        <v>0</v>
      </c>
      <c r="R454" s="142">
        <f>Q454*H454</f>
        <v>0</v>
      </c>
      <c r="S454" s="142">
        <v>0</v>
      </c>
      <c r="T454" s="143">
        <f>S454*H454</f>
        <v>0</v>
      </c>
      <c r="AR454" s="144" t="s">
        <v>232</v>
      </c>
      <c r="AT454" s="144" t="s">
        <v>135</v>
      </c>
      <c r="AU454" s="144" t="s">
        <v>89</v>
      </c>
      <c r="AY454" s="16" t="s">
        <v>132</v>
      </c>
      <c r="BE454" s="145">
        <f>IF(N454="základní",J454,0)</f>
        <v>0</v>
      </c>
      <c r="BF454" s="145">
        <f>IF(N454="snížená",J454,0)</f>
        <v>0</v>
      </c>
      <c r="BG454" s="145">
        <f>IF(N454="zákl. přenesená",J454,0)</f>
        <v>0</v>
      </c>
      <c r="BH454" s="145">
        <f>IF(N454="sníž. přenesená",J454,0)</f>
        <v>0</v>
      </c>
      <c r="BI454" s="145">
        <f>IF(N454="nulová",J454,0)</f>
        <v>0</v>
      </c>
      <c r="BJ454" s="16" t="s">
        <v>87</v>
      </c>
      <c r="BK454" s="145">
        <f>ROUND(I454*H454,2)</f>
        <v>0</v>
      </c>
      <c r="BL454" s="16" t="s">
        <v>232</v>
      </c>
      <c r="BM454" s="144" t="s">
        <v>571</v>
      </c>
    </row>
    <row r="455" spans="2:47" s="1" customFormat="1" ht="11.25">
      <c r="B455" s="31"/>
      <c r="D455" s="146" t="s">
        <v>141</v>
      </c>
      <c r="F455" s="147" t="s">
        <v>572</v>
      </c>
      <c r="I455" s="148"/>
      <c r="L455" s="31"/>
      <c r="M455" s="149"/>
      <c r="T455" s="55"/>
      <c r="AT455" s="16" t="s">
        <v>141</v>
      </c>
      <c r="AU455" s="16" t="s">
        <v>89</v>
      </c>
    </row>
    <row r="456" spans="2:65" s="1" customFormat="1" ht="24.2" customHeight="1">
      <c r="B456" s="31"/>
      <c r="C456" s="132" t="s">
        <v>573</v>
      </c>
      <c r="D456" s="132" t="s">
        <v>135</v>
      </c>
      <c r="E456" s="133" t="s">
        <v>574</v>
      </c>
      <c r="F456" s="134" t="s">
        <v>575</v>
      </c>
      <c r="G456" s="135" t="s">
        <v>546</v>
      </c>
      <c r="H456" s="182"/>
      <c r="I456" s="137"/>
      <c r="J456" s="138">
        <f>ROUND(I456*H456,2)</f>
        <v>0</v>
      </c>
      <c r="K456" s="139"/>
      <c r="L456" s="31"/>
      <c r="M456" s="140" t="s">
        <v>1</v>
      </c>
      <c r="N456" s="141" t="s">
        <v>44</v>
      </c>
      <c r="P456" s="142">
        <f>O456*H456</f>
        <v>0</v>
      </c>
      <c r="Q456" s="142">
        <v>0</v>
      </c>
      <c r="R456" s="142">
        <f>Q456*H456</f>
        <v>0</v>
      </c>
      <c r="S456" s="142">
        <v>0</v>
      </c>
      <c r="T456" s="143">
        <f>S456*H456</f>
        <v>0</v>
      </c>
      <c r="AR456" s="144" t="s">
        <v>232</v>
      </c>
      <c r="AT456" s="144" t="s">
        <v>135</v>
      </c>
      <c r="AU456" s="144" t="s">
        <v>89</v>
      </c>
      <c r="AY456" s="16" t="s">
        <v>132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6" t="s">
        <v>87</v>
      </c>
      <c r="BK456" s="145">
        <f>ROUND(I456*H456,2)</f>
        <v>0</v>
      </c>
      <c r="BL456" s="16" t="s">
        <v>232</v>
      </c>
      <c r="BM456" s="144" t="s">
        <v>576</v>
      </c>
    </row>
    <row r="457" spans="2:47" s="1" customFormat="1" ht="11.25">
      <c r="B457" s="31"/>
      <c r="D457" s="146" t="s">
        <v>141</v>
      </c>
      <c r="F457" s="147" t="s">
        <v>577</v>
      </c>
      <c r="I457" s="148"/>
      <c r="L457" s="31"/>
      <c r="M457" s="149"/>
      <c r="T457" s="55"/>
      <c r="AT457" s="16" t="s">
        <v>141</v>
      </c>
      <c r="AU457" s="16" t="s">
        <v>89</v>
      </c>
    </row>
    <row r="458" spans="2:63" s="11" customFormat="1" ht="22.9" customHeight="1">
      <c r="B458" s="120"/>
      <c r="D458" s="121" t="s">
        <v>78</v>
      </c>
      <c r="E458" s="130" t="s">
        <v>578</v>
      </c>
      <c r="F458" s="130" t="s">
        <v>579</v>
      </c>
      <c r="I458" s="123"/>
      <c r="J458" s="131">
        <f>BK458</f>
        <v>0</v>
      </c>
      <c r="L458" s="120"/>
      <c r="M458" s="125"/>
      <c r="P458" s="126">
        <f>SUM(P459:P476)</f>
        <v>0</v>
      </c>
      <c r="R458" s="126">
        <f>SUM(R459:R476)</f>
        <v>2.82273985</v>
      </c>
      <c r="T458" s="127">
        <f>SUM(T459:T476)</f>
        <v>0</v>
      </c>
      <c r="AR458" s="121" t="s">
        <v>89</v>
      </c>
      <c r="AT458" s="128" t="s">
        <v>78</v>
      </c>
      <c r="AU458" s="128" t="s">
        <v>87</v>
      </c>
      <c r="AY458" s="121" t="s">
        <v>132</v>
      </c>
      <c r="BK458" s="129">
        <f>SUM(BK459:BK476)</f>
        <v>0</v>
      </c>
    </row>
    <row r="459" spans="2:65" s="1" customFormat="1" ht="24.2" customHeight="1">
      <c r="B459" s="31"/>
      <c r="C459" s="132" t="s">
        <v>580</v>
      </c>
      <c r="D459" s="132" t="s">
        <v>135</v>
      </c>
      <c r="E459" s="133" t="s">
        <v>581</v>
      </c>
      <c r="F459" s="134" t="s">
        <v>582</v>
      </c>
      <c r="G459" s="135" t="s">
        <v>583</v>
      </c>
      <c r="H459" s="136">
        <v>2454.797</v>
      </c>
      <c r="I459" s="137"/>
      <c r="J459" s="138">
        <f>ROUND(I459*H459,2)</f>
        <v>0</v>
      </c>
      <c r="K459" s="139"/>
      <c r="L459" s="31"/>
      <c r="M459" s="140" t="s">
        <v>1</v>
      </c>
      <c r="N459" s="141" t="s">
        <v>44</v>
      </c>
      <c r="P459" s="142">
        <f>O459*H459</f>
        <v>0</v>
      </c>
      <c r="Q459" s="142">
        <v>5E-05</v>
      </c>
      <c r="R459" s="142">
        <f>Q459*H459</f>
        <v>0.12273985000000001</v>
      </c>
      <c r="S459" s="142">
        <v>0</v>
      </c>
      <c r="T459" s="143">
        <f>S459*H459</f>
        <v>0</v>
      </c>
      <c r="AR459" s="144" t="s">
        <v>232</v>
      </c>
      <c r="AT459" s="144" t="s">
        <v>135</v>
      </c>
      <c r="AU459" s="144" t="s">
        <v>89</v>
      </c>
      <c r="AY459" s="16" t="s">
        <v>132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6" t="s">
        <v>87</v>
      </c>
      <c r="BK459" s="145">
        <f>ROUND(I459*H459,2)</f>
        <v>0</v>
      </c>
      <c r="BL459" s="16" t="s">
        <v>232</v>
      </c>
      <c r="BM459" s="144" t="s">
        <v>584</v>
      </c>
    </row>
    <row r="460" spans="2:47" s="1" customFormat="1" ht="11.25">
      <c r="B460" s="31"/>
      <c r="D460" s="146" t="s">
        <v>141</v>
      </c>
      <c r="F460" s="147" t="s">
        <v>585</v>
      </c>
      <c r="I460" s="148"/>
      <c r="L460" s="31"/>
      <c r="M460" s="149"/>
      <c r="T460" s="55"/>
      <c r="AT460" s="16" t="s">
        <v>141</v>
      </c>
      <c r="AU460" s="16" t="s">
        <v>89</v>
      </c>
    </row>
    <row r="461" spans="2:51" s="12" customFormat="1" ht="11.25">
      <c r="B461" s="150"/>
      <c r="D461" s="151" t="s">
        <v>143</v>
      </c>
      <c r="E461" s="152" t="s">
        <v>1</v>
      </c>
      <c r="F461" s="153" t="s">
        <v>586</v>
      </c>
      <c r="H461" s="152" t="s">
        <v>1</v>
      </c>
      <c r="I461" s="154"/>
      <c r="L461" s="150"/>
      <c r="M461" s="155"/>
      <c r="T461" s="156"/>
      <c r="AT461" s="152" t="s">
        <v>143</v>
      </c>
      <c r="AU461" s="152" t="s">
        <v>89</v>
      </c>
      <c r="AV461" s="12" t="s">
        <v>87</v>
      </c>
      <c r="AW461" s="12" t="s">
        <v>35</v>
      </c>
      <c r="AX461" s="12" t="s">
        <v>79</v>
      </c>
      <c r="AY461" s="152" t="s">
        <v>132</v>
      </c>
    </row>
    <row r="462" spans="2:51" s="13" customFormat="1" ht="11.25">
      <c r="B462" s="157"/>
      <c r="D462" s="151" t="s">
        <v>143</v>
      </c>
      <c r="E462" s="158" t="s">
        <v>1</v>
      </c>
      <c r="F462" s="159" t="s">
        <v>587</v>
      </c>
      <c r="H462" s="160">
        <v>2358.152</v>
      </c>
      <c r="I462" s="161"/>
      <c r="L462" s="157"/>
      <c r="M462" s="162"/>
      <c r="T462" s="163"/>
      <c r="AT462" s="158" t="s">
        <v>143</v>
      </c>
      <c r="AU462" s="158" t="s">
        <v>89</v>
      </c>
      <c r="AV462" s="13" t="s">
        <v>89</v>
      </c>
      <c r="AW462" s="13" t="s">
        <v>35</v>
      </c>
      <c r="AX462" s="13" t="s">
        <v>79</v>
      </c>
      <c r="AY462" s="158" t="s">
        <v>132</v>
      </c>
    </row>
    <row r="463" spans="2:51" s="13" customFormat="1" ht="11.25">
      <c r="B463" s="157"/>
      <c r="D463" s="151" t="s">
        <v>143</v>
      </c>
      <c r="E463" s="158" t="s">
        <v>1</v>
      </c>
      <c r="F463" s="159" t="s">
        <v>588</v>
      </c>
      <c r="H463" s="160">
        <v>96.645</v>
      </c>
      <c r="I463" s="161"/>
      <c r="L463" s="157"/>
      <c r="M463" s="162"/>
      <c r="T463" s="163"/>
      <c r="AT463" s="158" t="s">
        <v>143</v>
      </c>
      <c r="AU463" s="158" t="s">
        <v>89</v>
      </c>
      <c r="AV463" s="13" t="s">
        <v>89</v>
      </c>
      <c r="AW463" s="13" t="s">
        <v>35</v>
      </c>
      <c r="AX463" s="13" t="s">
        <v>79</v>
      </c>
      <c r="AY463" s="158" t="s">
        <v>132</v>
      </c>
    </row>
    <row r="464" spans="2:51" s="14" customFormat="1" ht="11.25">
      <c r="B464" s="164"/>
      <c r="D464" s="151" t="s">
        <v>143</v>
      </c>
      <c r="E464" s="165" t="s">
        <v>1</v>
      </c>
      <c r="F464" s="166" t="s">
        <v>147</v>
      </c>
      <c r="H464" s="167">
        <v>2454.797</v>
      </c>
      <c r="I464" s="168"/>
      <c r="L464" s="164"/>
      <c r="M464" s="169"/>
      <c r="T464" s="170"/>
      <c r="AT464" s="165" t="s">
        <v>143</v>
      </c>
      <c r="AU464" s="165" t="s">
        <v>89</v>
      </c>
      <c r="AV464" s="14" t="s">
        <v>139</v>
      </c>
      <c r="AW464" s="14" t="s">
        <v>35</v>
      </c>
      <c r="AX464" s="14" t="s">
        <v>87</v>
      </c>
      <c r="AY464" s="165" t="s">
        <v>132</v>
      </c>
    </row>
    <row r="465" spans="2:65" s="1" customFormat="1" ht="21.75" customHeight="1">
      <c r="B465" s="31"/>
      <c r="C465" s="171" t="s">
        <v>589</v>
      </c>
      <c r="D465" s="171" t="s">
        <v>212</v>
      </c>
      <c r="E465" s="172" t="s">
        <v>590</v>
      </c>
      <c r="F465" s="173" t="s">
        <v>591</v>
      </c>
      <c r="G465" s="174" t="s">
        <v>329</v>
      </c>
      <c r="H465" s="175">
        <v>0.106</v>
      </c>
      <c r="I465" s="176"/>
      <c r="J465" s="177">
        <f>ROUND(I465*H465,2)</f>
        <v>0</v>
      </c>
      <c r="K465" s="178"/>
      <c r="L465" s="179"/>
      <c r="M465" s="180" t="s">
        <v>1</v>
      </c>
      <c r="N465" s="181" t="s">
        <v>44</v>
      </c>
      <c r="P465" s="142">
        <f>O465*H465</f>
        <v>0</v>
      </c>
      <c r="Q465" s="142">
        <v>1</v>
      </c>
      <c r="R465" s="142">
        <f>Q465*H465</f>
        <v>0.106</v>
      </c>
      <c r="S465" s="142">
        <v>0</v>
      </c>
      <c r="T465" s="143">
        <f>S465*H465</f>
        <v>0</v>
      </c>
      <c r="AR465" s="144" t="s">
        <v>326</v>
      </c>
      <c r="AT465" s="144" t="s">
        <v>212</v>
      </c>
      <c r="AU465" s="144" t="s">
        <v>89</v>
      </c>
      <c r="AY465" s="16" t="s">
        <v>132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6" t="s">
        <v>87</v>
      </c>
      <c r="BK465" s="145">
        <f>ROUND(I465*H465,2)</f>
        <v>0</v>
      </c>
      <c r="BL465" s="16" t="s">
        <v>232</v>
      </c>
      <c r="BM465" s="144" t="s">
        <v>592</v>
      </c>
    </row>
    <row r="466" spans="2:51" s="12" customFormat="1" ht="11.25">
      <c r="B466" s="150"/>
      <c r="D466" s="151" t="s">
        <v>143</v>
      </c>
      <c r="E466" s="152" t="s">
        <v>1</v>
      </c>
      <c r="F466" s="153" t="s">
        <v>586</v>
      </c>
      <c r="H466" s="152" t="s">
        <v>1</v>
      </c>
      <c r="I466" s="154"/>
      <c r="L466" s="150"/>
      <c r="M466" s="155"/>
      <c r="T466" s="156"/>
      <c r="AT466" s="152" t="s">
        <v>143</v>
      </c>
      <c r="AU466" s="152" t="s">
        <v>89</v>
      </c>
      <c r="AV466" s="12" t="s">
        <v>87</v>
      </c>
      <c r="AW466" s="12" t="s">
        <v>35</v>
      </c>
      <c r="AX466" s="12" t="s">
        <v>79</v>
      </c>
      <c r="AY466" s="152" t="s">
        <v>132</v>
      </c>
    </row>
    <row r="467" spans="2:51" s="13" customFormat="1" ht="11.25">
      <c r="B467" s="157"/>
      <c r="D467" s="151" t="s">
        <v>143</v>
      </c>
      <c r="E467" s="158" t="s">
        <v>1</v>
      </c>
      <c r="F467" s="159" t="s">
        <v>593</v>
      </c>
      <c r="H467" s="160">
        <v>0.106</v>
      </c>
      <c r="I467" s="161"/>
      <c r="L467" s="157"/>
      <c r="M467" s="162"/>
      <c r="T467" s="163"/>
      <c r="AT467" s="158" t="s">
        <v>143</v>
      </c>
      <c r="AU467" s="158" t="s">
        <v>89</v>
      </c>
      <c r="AV467" s="13" t="s">
        <v>89</v>
      </c>
      <c r="AW467" s="13" t="s">
        <v>35</v>
      </c>
      <c r="AX467" s="13" t="s">
        <v>79</v>
      </c>
      <c r="AY467" s="158" t="s">
        <v>132</v>
      </c>
    </row>
    <row r="468" spans="2:51" s="14" customFormat="1" ht="11.25">
      <c r="B468" s="164"/>
      <c r="D468" s="151" t="s">
        <v>143</v>
      </c>
      <c r="E468" s="165" t="s">
        <v>1</v>
      </c>
      <c r="F468" s="166" t="s">
        <v>147</v>
      </c>
      <c r="H468" s="167">
        <v>0.106</v>
      </c>
      <c r="I468" s="168"/>
      <c r="L468" s="164"/>
      <c r="M468" s="169"/>
      <c r="T468" s="170"/>
      <c r="AT468" s="165" t="s">
        <v>143</v>
      </c>
      <c r="AU468" s="165" t="s">
        <v>89</v>
      </c>
      <c r="AV468" s="14" t="s">
        <v>139</v>
      </c>
      <c r="AW468" s="14" t="s">
        <v>35</v>
      </c>
      <c r="AX468" s="14" t="s">
        <v>87</v>
      </c>
      <c r="AY468" s="165" t="s">
        <v>132</v>
      </c>
    </row>
    <row r="469" spans="2:65" s="1" customFormat="1" ht="24.2" customHeight="1">
      <c r="B469" s="31"/>
      <c r="C469" s="171" t="s">
        <v>594</v>
      </c>
      <c r="D469" s="171" t="s">
        <v>212</v>
      </c>
      <c r="E469" s="172" t="s">
        <v>595</v>
      </c>
      <c r="F469" s="173" t="s">
        <v>596</v>
      </c>
      <c r="G469" s="174" t="s">
        <v>329</v>
      </c>
      <c r="H469" s="175">
        <v>2.594</v>
      </c>
      <c r="I469" s="176"/>
      <c r="J469" s="177">
        <f>ROUND(I469*H469,2)</f>
        <v>0</v>
      </c>
      <c r="K469" s="178"/>
      <c r="L469" s="179"/>
      <c r="M469" s="180" t="s">
        <v>1</v>
      </c>
      <c r="N469" s="181" t="s">
        <v>44</v>
      </c>
      <c r="P469" s="142">
        <f>O469*H469</f>
        <v>0</v>
      </c>
      <c r="Q469" s="142">
        <v>1</v>
      </c>
      <c r="R469" s="142">
        <f>Q469*H469</f>
        <v>2.594</v>
      </c>
      <c r="S469" s="142">
        <v>0</v>
      </c>
      <c r="T469" s="143">
        <f>S469*H469</f>
        <v>0</v>
      </c>
      <c r="AR469" s="144" t="s">
        <v>326</v>
      </c>
      <c r="AT469" s="144" t="s">
        <v>212</v>
      </c>
      <c r="AU469" s="144" t="s">
        <v>89</v>
      </c>
      <c r="AY469" s="16" t="s">
        <v>132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6" t="s">
        <v>87</v>
      </c>
      <c r="BK469" s="145">
        <f>ROUND(I469*H469,2)</f>
        <v>0</v>
      </c>
      <c r="BL469" s="16" t="s">
        <v>232</v>
      </c>
      <c r="BM469" s="144" t="s">
        <v>597</v>
      </c>
    </row>
    <row r="470" spans="2:51" s="12" customFormat="1" ht="11.25">
      <c r="B470" s="150"/>
      <c r="D470" s="151" t="s">
        <v>143</v>
      </c>
      <c r="E470" s="152" t="s">
        <v>1</v>
      </c>
      <c r="F470" s="153" t="s">
        <v>586</v>
      </c>
      <c r="H470" s="152" t="s">
        <v>1</v>
      </c>
      <c r="I470" s="154"/>
      <c r="L470" s="150"/>
      <c r="M470" s="155"/>
      <c r="T470" s="156"/>
      <c r="AT470" s="152" t="s">
        <v>143</v>
      </c>
      <c r="AU470" s="152" t="s">
        <v>89</v>
      </c>
      <c r="AV470" s="12" t="s">
        <v>87</v>
      </c>
      <c r="AW470" s="12" t="s">
        <v>35</v>
      </c>
      <c r="AX470" s="12" t="s">
        <v>79</v>
      </c>
      <c r="AY470" s="152" t="s">
        <v>132</v>
      </c>
    </row>
    <row r="471" spans="2:51" s="13" customFormat="1" ht="11.25">
      <c r="B471" s="157"/>
      <c r="D471" s="151" t="s">
        <v>143</v>
      </c>
      <c r="E471" s="158" t="s">
        <v>1</v>
      </c>
      <c r="F471" s="159" t="s">
        <v>598</v>
      </c>
      <c r="H471" s="160">
        <v>2.594</v>
      </c>
      <c r="I471" s="161"/>
      <c r="L471" s="157"/>
      <c r="M471" s="162"/>
      <c r="T471" s="163"/>
      <c r="AT471" s="158" t="s">
        <v>143</v>
      </c>
      <c r="AU471" s="158" t="s">
        <v>89</v>
      </c>
      <c r="AV471" s="13" t="s">
        <v>89</v>
      </c>
      <c r="AW471" s="13" t="s">
        <v>35</v>
      </c>
      <c r="AX471" s="13" t="s">
        <v>79</v>
      </c>
      <c r="AY471" s="158" t="s">
        <v>132</v>
      </c>
    </row>
    <row r="472" spans="2:51" s="14" customFormat="1" ht="11.25">
      <c r="B472" s="164"/>
      <c r="D472" s="151" t="s">
        <v>143</v>
      </c>
      <c r="E472" s="165" t="s">
        <v>1</v>
      </c>
      <c r="F472" s="166" t="s">
        <v>147</v>
      </c>
      <c r="H472" s="167">
        <v>2.594</v>
      </c>
      <c r="I472" s="168"/>
      <c r="L472" s="164"/>
      <c r="M472" s="169"/>
      <c r="T472" s="170"/>
      <c r="AT472" s="165" t="s">
        <v>143</v>
      </c>
      <c r="AU472" s="165" t="s">
        <v>89</v>
      </c>
      <c r="AV472" s="14" t="s">
        <v>139</v>
      </c>
      <c r="AW472" s="14" t="s">
        <v>35</v>
      </c>
      <c r="AX472" s="14" t="s">
        <v>87</v>
      </c>
      <c r="AY472" s="165" t="s">
        <v>132</v>
      </c>
    </row>
    <row r="473" spans="2:65" s="1" customFormat="1" ht="33" customHeight="1">
      <c r="B473" s="31"/>
      <c r="C473" s="132" t="s">
        <v>599</v>
      </c>
      <c r="D473" s="132" t="s">
        <v>135</v>
      </c>
      <c r="E473" s="133" t="s">
        <v>600</v>
      </c>
      <c r="F473" s="134" t="s">
        <v>601</v>
      </c>
      <c r="G473" s="135" t="s">
        <v>546</v>
      </c>
      <c r="H473" s="182"/>
      <c r="I473" s="137"/>
      <c r="J473" s="138">
        <f>ROUND(I473*H473,2)</f>
        <v>0</v>
      </c>
      <c r="K473" s="139"/>
      <c r="L473" s="31"/>
      <c r="M473" s="140" t="s">
        <v>1</v>
      </c>
      <c r="N473" s="141" t="s">
        <v>44</v>
      </c>
      <c r="P473" s="142">
        <f>O473*H473</f>
        <v>0</v>
      </c>
      <c r="Q473" s="142">
        <v>0</v>
      </c>
      <c r="R473" s="142">
        <f>Q473*H473</f>
        <v>0</v>
      </c>
      <c r="S473" s="142">
        <v>0</v>
      </c>
      <c r="T473" s="143">
        <f>S473*H473</f>
        <v>0</v>
      </c>
      <c r="AR473" s="144" t="s">
        <v>232</v>
      </c>
      <c r="AT473" s="144" t="s">
        <v>135</v>
      </c>
      <c r="AU473" s="144" t="s">
        <v>89</v>
      </c>
      <c r="AY473" s="16" t="s">
        <v>132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16" t="s">
        <v>87</v>
      </c>
      <c r="BK473" s="145">
        <f>ROUND(I473*H473,2)</f>
        <v>0</v>
      </c>
      <c r="BL473" s="16" t="s">
        <v>232</v>
      </c>
      <c r="BM473" s="144" t="s">
        <v>602</v>
      </c>
    </row>
    <row r="474" spans="2:47" s="1" customFormat="1" ht="11.25">
      <c r="B474" s="31"/>
      <c r="D474" s="146" t="s">
        <v>141</v>
      </c>
      <c r="F474" s="147" t="s">
        <v>603</v>
      </c>
      <c r="I474" s="148"/>
      <c r="L474" s="31"/>
      <c r="M474" s="149"/>
      <c r="T474" s="55"/>
      <c r="AT474" s="16" t="s">
        <v>141</v>
      </c>
      <c r="AU474" s="16" t="s">
        <v>89</v>
      </c>
    </row>
    <row r="475" spans="2:65" s="1" customFormat="1" ht="33" customHeight="1">
      <c r="B475" s="31"/>
      <c r="C475" s="132" t="s">
        <v>604</v>
      </c>
      <c r="D475" s="132" t="s">
        <v>135</v>
      </c>
      <c r="E475" s="133" t="s">
        <v>605</v>
      </c>
      <c r="F475" s="134" t="s">
        <v>606</v>
      </c>
      <c r="G475" s="135" t="s">
        <v>546</v>
      </c>
      <c r="H475" s="182"/>
      <c r="I475" s="137"/>
      <c r="J475" s="138">
        <f>ROUND(I475*H475,2)</f>
        <v>0</v>
      </c>
      <c r="K475" s="139"/>
      <c r="L475" s="31"/>
      <c r="M475" s="140" t="s">
        <v>1</v>
      </c>
      <c r="N475" s="141" t="s">
        <v>44</v>
      </c>
      <c r="P475" s="142">
        <f>O475*H475</f>
        <v>0</v>
      </c>
      <c r="Q475" s="142">
        <v>0</v>
      </c>
      <c r="R475" s="142">
        <f>Q475*H475</f>
        <v>0</v>
      </c>
      <c r="S475" s="142">
        <v>0</v>
      </c>
      <c r="T475" s="143">
        <f>S475*H475</f>
        <v>0</v>
      </c>
      <c r="AR475" s="144" t="s">
        <v>232</v>
      </c>
      <c r="AT475" s="144" t="s">
        <v>135</v>
      </c>
      <c r="AU475" s="144" t="s">
        <v>89</v>
      </c>
      <c r="AY475" s="16" t="s">
        <v>132</v>
      </c>
      <c r="BE475" s="145">
        <f>IF(N475="základní",J475,0)</f>
        <v>0</v>
      </c>
      <c r="BF475" s="145">
        <f>IF(N475="snížená",J475,0)</f>
        <v>0</v>
      </c>
      <c r="BG475" s="145">
        <f>IF(N475="zákl. přenesená",J475,0)</f>
        <v>0</v>
      </c>
      <c r="BH475" s="145">
        <f>IF(N475="sníž. přenesená",J475,0)</f>
        <v>0</v>
      </c>
      <c r="BI475" s="145">
        <f>IF(N475="nulová",J475,0)</f>
        <v>0</v>
      </c>
      <c r="BJ475" s="16" t="s">
        <v>87</v>
      </c>
      <c r="BK475" s="145">
        <f>ROUND(I475*H475,2)</f>
        <v>0</v>
      </c>
      <c r="BL475" s="16" t="s">
        <v>232</v>
      </c>
      <c r="BM475" s="144" t="s">
        <v>607</v>
      </c>
    </row>
    <row r="476" spans="2:47" s="1" customFormat="1" ht="11.25">
      <c r="B476" s="31"/>
      <c r="D476" s="146" t="s">
        <v>141</v>
      </c>
      <c r="F476" s="147" t="s">
        <v>608</v>
      </c>
      <c r="I476" s="148"/>
      <c r="L476" s="31"/>
      <c r="M476" s="149"/>
      <c r="T476" s="55"/>
      <c r="AT476" s="16" t="s">
        <v>141</v>
      </c>
      <c r="AU476" s="16" t="s">
        <v>89</v>
      </c>
    </row>
    <row r="477" spans="2:63" s="11" customFormat="1" ht="22.9" customHeight="1">
      <c r="B477" s="120"/>
      <c r="D477" s="121" t="s">
        <v>78</v>
      </c>
      <c r="E477" s="130" t="s">
        <v>609</v>
      </c>
      <c r="F477" s="130" t="s">
        <v>610</v>
      </c>
      <c r="I477" s="123"/>
      <c r="J477" s="131">
        <f>BK477</f>
        <v>0</v>
      </c>
      <c r="L477" s="120"/>
      <c r="M477" s="125"/>
      <c r="P477" s="126">
        <f>SUM(P478:P511)</f>
        <v>0</v>
      </c>
      <c r="R477" s="126">
        <f>SUM(R478:R511)</f>
        <v>0.09807672</v>
      </c>
      <c r="T477" s="127">
        <f>SUM(T478:T511)</f>
        <v>0.02919</v>
      </c>
      <c r="AR477" s="121" t="s">
        <v>89</v>
      </c>
      <c r="AT477" s="128" t="s">
        <v>78</v>
      </c>
      <c r="AU477" s="128" t="s">
        <v>87</v>
      </c>
      <c r="AY477" s="121" t="s">
        <v>132</v>
      </c>
      <c r="BK477" s="129">
        <f>SUM(BK478:BK511)</f>
        <v>0</v>
      </c>
    </row>
    <row r="478" spans="2:65" s="1" customFormat="1" ht="24.2" customHeight="1">
      <c r="B478" s="31"/>
      <c r="C478" s="132" t="s">
        <v>611</v>
      </c>
      <c r="D478" s="132" t="s">
        <v>135</v>
      </c>
      <c r="E478" s="133" t="s">
        <v>612</v>
      </c>
      <c r="F478" s="134" t="s">
        <v>613</v>
      </c>
      <c r="G478" s="135" t="s">
        <v>138</v>
      </c>
      <c r="H478" s="136">
        <v>11.676</v>
      </c>
      <c r="I478" s="137"/>
      <c r="J478" s="138">
        <f>ROUND(I478*H478,2)</f>
        <v>0</v>
      </c>
      <c r="K478" s="139"/>
      <c r="L478" s="31"/>
      <c r="M478" s="140" t="s">
        <v>1</v>
      </c>
      <c r="N478" s="141" t="s">
        <v>44</v>
      </c>
      <c r="P478" s="142">
        <f>O478*H478</f>
        <v>0</v>
      </c>
      <c r="Q478" s="142">
        <v>0</v>
      </c>
      <c r="R478" s="142">
        <f>Q478*H478</f>
        <v>0</v>
      </c>
      <c r="S478" s="142">
        <v>0</v>
      </c>
      <c r="T478" s="143">
        <f>S478*H478</f>
        <v>0</v>
      </c>
      <c r="AR478" s="144" t="s">
        <v>232</v>
      </c>
      <c r="AT478" s="144" t="s">
        <v>135</v>
      </c>
      <c r="AU478" s="144" t="s">
        <v>89</v>
      </c>
      <c r="AY478" s="16" t="s">
        <v>132</v>
      </c>
      <c r="BE478" s="145">
        <f>IF(N478="základní",J478,0)</f>
        <v>0</v>
      </c>
      <c r="BF478" s="145">
        <f>IF(N478="snížená",J478,0)</f>
        <v>0</v>
      </c>
      <c r="BG478" s="145">
        <f>IF(N478="zákl. přenesená",J478,0)</f>
        <v>0</v>
      </c>
      <c r="BH478" s="145">
        <f>IF(N478="sníž. přenesená",J478,0)</f>
        <v>0</v>
      </c>
      <c r="BI478" s="145">
        <f>IF(N478="nulová",J478,0)</f>
        <v>0</v>
      </c>
      <c r="BJ478" s="16" t="s">
        <v>87</v>
      </c>
      <c r="BK478" s="145">
        <f>ROUND(I478*H478,2)</f>
        <v>0</v>
      </c>
      <c r="BL478" s="16" t="s">
        <v>232</v>
      </c>
      <c r="BM478" s="144" t="s">
        <v>614</v>
      </c>
    </row>
    <row r="479" spans="2:47" s="1" customFormat="1" ht="11.25">
      <c r="B479" s="31"/>
      <c r="D479" s="146" t="s">
        <v>141</v>
      </c>
      <c r="F479" s="147" t="s">
        <v>615</v>
      </c>
      <c r="I479" s="148"/>
      <c r="L479" s="31"/>
      <c r="M479" s="149"/>
      <c r="T479" s="55"/>
      <c r="AT479" s="16" t="s">
        <v>141</v>
      </c>
      <c r="AU479" s="16" t="s">
        <v>89</v>
      </c>
    </row>
    <row r="480" spans="2:65" s="1" customFormat="1" ht="24.2" customHeight="1">
      <c r="B480" s="31"/>
      <c r="C480" s="132" t="s">
        <v>616</v>
      </c>
      <c r="D480" s="132" t="s">
        <v>135</v>
      </c>
      <c r="E480" s="133" t="s">
        <v>617</v>
      </c>
      <c r="F480" s="134" t="s">
        <v>618</v>
      </c>
      <c r="G480" s="135" t="s">
        <v>138</v>
      </c>
      <c r="H480" s="136">
        <v>11.676</v>
      </c>
      <c r="I480" s="137"/>
      <c r="J480" s="138">
        <f>ROUND(I480*H480,2)</f>
        <v>0</v>
      </c>
      <c r="K480" s="139"/>
      <c r="L480" s="31"/>
      <c r="M480" s="140" t="s">
        <v>1</v>
      </c>
      <c r="N480" s="141" t="s">
        <v>44</v>
      </c>
      <c r="P480" s="142">
        <f>O480*H480</f>
        <v>0</v>
      </c>
      <c r="Q480" s="142">
        <v>0</v>
      </c>
      <c r="R480" s="142">
        <f>Q480*H480</f>
        <v>0</v>
      </c>
      <c r="S480" s="142">
        <v>0</v>
      </c>
      <c r="T480" s="143">
        <f>S480*H480</f>
        <v>0</v>
      </c>
      <c r="AR480" s="144" t="s">
        <v>232</v>
      </c>
      <c r="AT480" s="144" t="s">
        <v>135</v>
      </c>
      <c r="AU480" s="144" t="s">
        <v>89</v>
      </c>
      <c r="AY480" s="16" t="s">
        <v>132</v>
      </c>
      <c r="BE480" s="145">
        <f>IF(N480="základní",J480,0)</f>
        <v>0</v>
      </c>
      <c r="BF480" s="145">
        <f>IF(N480="snížená",J480,0)</f>
        <v>0</v>
      </c>
      <c r="BG480" s="145">
        <f>IF(N480="zákl. přenesená",J480,0)</f>
        <v>0</v>
      </c>
      <c r="BH480" s="145">
        <f>IF(N480="sníž. přenesená",J480,0)</f>
        <v>0</v>
      </c>
      <c r="BI480" s="145">
        <f>IF(N480="nulová",J480,0)</f>
        <v>0</v>
      </c>
      <c r="BJ480" s="16" t="s">
        <v>87</v>
      </c>
      <c r="BK480" s="145">
        <f>ROUND(I480*H480,2)</f>
        <v>0</v>
      </c>
      <c r="BL480" s="16" t="s">
        <v>232</v>
      </c>
      <c r="BM480" s="144" t="s">
        <v>619</v>
      </c>
    </row>
    <row r="481" spans="2:47" s="1" customFormat="1" ht="11.25">
      <c r="B481" s="31"/>
      <c r="D481" s="146" t="s">
        <v>141</v>
      </c>
      <c r="F481" s="147" t="s">
        <v>620</v>
      </c>
      <c r="I481" s="148"/>
      <c r="L481" s="31"/>
      <c r="M481" s="149"/>
      <c r="T481" s="55"/>
      <c r="AT481" s="16" t="s">
        <v>141</v>
      </c>
      <c r="AU481" s="16" t="s">
        <v>89</v>
      </c>
    </row>
    <row r="482" spans="2:51" s="12" customFormat="1" ht="22.5">
      <c r="B482" s="150"/>
      <c r="D482" s="151" t="s">
        <v>143</v>
      </c>
      <c r="E482" s="152" t="s">
        <v>1</v>
      </c>
      <c r="F482" s="153" t="s">
        <v>621</v>
      </c>
      <c r="H482" s="152" t="s">
        <v>1</v>
      </c>
      <c r="I482" s="154"/>
      <c r="L482" s="150"/>
      <c r="M482" s="155"/>
      <c r="T482" s="156"/>
      <c r="AT482" s="152" t="s">
        <v>143</v>
      </c>
      <c r="AU482" s="152" t="s">
        <v>89</v>
      </c>
      <c r="AV482" s="12" t="s">
        <v>87</v>
      </c>
      <c r="AW482" s="12" t="s">
        <v>35</v>
      </c>
      <c r="AX482" s="12" t="s">
        <v>79</v>
      </c>
      <c r="AY482" s="152" t="s">
        <v>132</v>
      </c>
    </row>
    <row r="483" spans="2:51" s="13" customFormat="1" ht="11.25">
      <c r="B483" s="157"/>
      <c r="D483" s="151" t="s">
        <v>143</v>
      </c>
      <c r="E483" s="158" t="s">
        <v>1</v>
      </c>
      <c r="F483" s="159" t="s">
        <v>622</v>
      </c>
      <c r="H483" s="160">
        <v>11.676</v>
      </c>
      <c r="I483" s="161"/>
      <c r="L483" s="157"/>
      <c r="M483" s="162"/>
      <c r="T483" s="163"/>
      <c r="AT483" s="158" t="s">
        <v>143</v>
      </c>
      <c r="AU483" s="158" t="s">
        <v>89</v>
      </c>
      <c r="AV483" s="13" t="s">
        <v>89</v>
      </c>
      <c r="AW483" s="13" t="s">
        <v>35</v>
      </c>
      <c r="AX483" s="13" t="s">
        <v>79</v>
      </c>
      <c r="AY483" s="158" t="s">
        <v>132</v>
      </c>
    </row>
    <row r="484" spans="2:51" s="14" customFormat="1" ht="11.25">
      <c r="B484" s="164"/>
      <c r="D484" s="151" t="s">
        <v>143</v>
      </c>
      <c r="E484" s="165" t="s">
        <v>1</v>
      </c>
      <c r="F484" s="166" t="s">
        <v>147</v>
      </c>
      <c r="H484" s="167">
        <v>11.676</v>
      </c>
      <c r="I484" s="168"/>
      <c r="L484" s="164"/>
      <c r="M484" s="169"/>
      <c r="T484" s="170"/>
      <c r="AT484" s="165" t="s">
        <v>143</v>
      </c>
      <c r="AU484" s="165" t="s">
        <v>89</v>
      </c>
      <c r="AV484" s="14" t="s">
        <v>139</v>
      </c>
      <c r="AW484" s="14" t="s">
        <v>35</v>
      </c>
      <c r="AX484" s="14" t="s">
        <v>87</v>
      </c>
      <c r="AY484" s="165" t="s">
        <v>132</v>
      </c>
    </row>
    <row r="485" spans="2:65" s="1" customFormat="1" ht="16.5" customHeight="1">
      <c r="B485" s="31"/>
      <c r="C485" s="132" t="s">
        <v>623</v>
      </c>
      <c r="D485" s="132" t="s">
        <v>135</v>
      </c>
      <c r="E485" s="133" t="s">
        <v>624</v>
      </c>
      <c r="F485" s="134" t="s">
        <v>625</v>
      </c>
      <c r="G485" s="135" t="s">
        <v>138</v>
      </c>
      <c r="H485" s="136">
        <v>11.676</v>
      </c>
      <c r="I485" s="137"/>
      <c r="J485" s="138">
        <f>ROUND(I485*H485,2)</f>
        <v>0</v>
      </c>
      <c r="K485" s="139"/>
      <c r="L485" s="31"/>
      <c r="M485" s="140" t="s">
        <v>1</v>
      </c>
      <c r="N485" s="141" t="s">
        <v>44</v>
      </c>
      <c r="P485" s="142">
        <f>O485*H485</f>
        <v>0</v>
      </c>
      <c r="Q485" s="142">
        <v>0</v>
      </c>
      <c r="R485" s="142">
        <f>Q485*H485</f>
        <v>0</v>
      </c>
      <c r="S485" s="142">
        <v>0</v>
      </c>
      <c r="T485" s="143">
        <f>S485*H485</f>
        <v>0</v>
      </c>
      <c r="AR485" s="144" t="s">
        <v>232</v>
      </c>
      <c r="AT485" s="144" t="s">
        <v>135</v>
      </c>
      <c r="AU485" s="144" t="s">
        <v>89</v>
      </c>
      <c r="AY485" s="16" t="s">
        <v>132</v>
      </c>
      <c r="BE485" s="145">
        <f>IF(N485="základní",J485,0)</f>
        <v>0</v>
      </c>
      <c r="BF485" s="145">
        <f>IF(N485="snížená",J485,0)</f>
        <v>0</v>
      </c>
      <c r="BG485" s="145">
        <f>IF(N485="zákl. přenesená",J485,0)</f>
        <v>0</v>
      </c>
      <c r="BH485" s="145">
        <f>IF(N485="sníž. přenesená",J485,0)</f>
        <v>0</v>
      </c>
      <c r="BI485" s="145">
        <f>IF(N485="nulová",J485,0)</f>
        <v>0</v>
      </c>
      <c r="BJ485" s="16" t="s">
        <v>87</v>
      </c>
      <c r="BK485" s="145">
        <f>ROUND(I485*H485,2)</f>
        <v>0</v>
      </c>
      <c r="BL485" s="16" t="s">
        <v>232</v>
      </c>
      <c r="BM485" s="144" t="s">
        <v>626</v>
      </c>
    </row>
    <row r="486" spans="2:47" s="1" customFormat="1" ht="11.25">
      <c r="B486" s="31"/>
      <c r="D486" s="146" t="s">
        <v>141</v>
      </c>
      <c r="F486" s="147" t="s">
        <v>627</v>
      </c>
      <c r="I486" s="148"/>
      <c r="L486" s="31"/>
      <c r="M486" s="149"/>
      <c r="T486" s="55"/>
      <c r="AT486" s="16" t="s">
        <v>141</v>
      </c>
      <c r="AU486" s="16" t="s">
        <v>89</v>
      </c>
    </row>
    <row r="487" spans="2:65" s="1" customFormat="1" ht="24.2" customHeight="1">
      <c r="B487" s="31"/>
      <c r="C487" s="132" t="s">
        <v>628</v>
      </c>
      <c r="D487" s="132" t="s">
        <v>135</v>
      </c>
      <c r="E487" s="133" t="s">
        <v>629</v>
      </c>
      <c r="F487" s="134" t="s">
        <v>630</v>
      </c>
      <c r="G487" s="135" t="s">
        <v>138</v>
      </c>
      <c r="H487" s="136">
        <v>11.676</v>
      </c>
      <c r="I487" s="137"/>
      <c r="J487" s="138">
        <f>ROUND(I487*H487,2)</f>
        <v>0</v>
      </c>
      <c r="K487" s="139"/>
      <c r="L487" s="31"/>
      <c r="M487" s="140" t="s">
        <v>1</v>
      </c>
      <c r="N487" s="141" t="s">
        <v>44</v>
      </c>
      <c r="P487" s="142">
        <f>O487*H487</f>
        <v>0</v>
      </c>
      <c r="Q487" s="142">
        <v>0.0002</v>
      </c>
      <c r="R487" s="142">
        <f>Q487*H487</f>
        <v>0.0023352</v>
      </c>
      <c r="S487" s="142">
        <v>0</v>
      </c>
      <c r="T487" s="143">
        <f>S487*H487</f>
        <v>0</v>
      </c>
      <c r="AR487" s="144" t="s">
        <v>232</v>
      </c>
      <c r="AT487" s="144" t="s">
        <v>135</v>
      </c>
      <c r="AU487" s="144" t="s">
        <v>89</v>
      </c>
      <c r="AY487" s="16" t="s">
        <v>132</v>
      </c>
      <c r="BE487" s="145">
        <f>IF(N487="základní",J487,0)</f>
        <v>0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16" t="s">
        <v>87</v>
      </c>
      <c r="BK487" s="145">
        <f>ROUND(I487*H487,2)</f>
        <v>0</v>
      </c>
      <c r="BL487" s="16" t="s">
        <v>232</v>
      </c>
      <c r="BM487" s="144" t="s">
        <v>631</v>
      </c>
    </row>
    <row r="488" spans="2:47" s="1" customFormat="1" ht="11.25">
      <c r="B488" s="31"/>
      <c r="D488" s="146" t="s">
        <v>141</v>
      </c>
      <c r="F488" s="147" t="s">
        <v>632</v>
      </c>
      <c r="I488" s="148"/>
      <c r="L488" s="31"/>
      <c r="M488" s="149"/>
      <c r="T488" s="55"/>
      <c r="AT488" s="16" t="s">
        <v>141</v>
      </c>
      <c r="AU488" s="16" t="s">
        <v>89</v>
      </c>
    </row>
    <row r="489" spans="2:65" s="1" customFormat="1" ht="33" customHeight="1">
      <c r="B489" s="31"/>
      <c r="C489" s="132" t="s">
        <v>633</v>
      </c>
      <c r="D489" s="132" t="s">
        <v>135</v>
      </c>
      <c r="E489" s="133" t="s">
        <v>634</v>
      </c>
      <c r="F489" s="134" t="s">
        <v>635</v>
      </c>
      <c r="G489" s="135" t="s">
        <v>138</v>
      </c>
      <c r="H489" s="136">
        <v>11.676</v>
      </c>
      <c r="I489" s="137"/>
      <c r="J489" s="138">
        <f>ROUND(I489*H489,2)</f>
        <v>0</v>
      </c>
      <c r="K489" s="139"/>
      <c r="L489" s="31"/>
      <c r="M489" s="140" t="s">
        <v>1</v>
      </c>
      <c r="N489" s="141" t="s">
        <v>44</v>
      </c>
      <c r="P489" s="142">
        <f>O489*H489</f>
        <v>0</v>
      </c>
      <c r="Q489" s="142">
        <v>0.0045</v>
      </c>
      <c r="R489" s="142">
        <f>Q489*H489</f>
        <v>0.052542</v>
      </c>
      <c r="S489" s="142">
        <v>0</v>
      </c>
      <c r="T489" s="143">
        <f>S489*H489</f>
        <v>0</v>
      </c>
      <c r="AR489" s="144" t="s">
        <v>232</v>
      </c>
      <c r="AT489" s="144" t="s">
        <v>135</v>
      </c>
      <c r="AU489" s="144" t="s">
        <v>89</v>
      </c>
      <c r="AY489" s="16" t="s">
        <v>132</v>
      </c>
      <c r="BE489" s="145">
        <f>IF(N489="základní",J489,0)</f>
        <v>0</v>
      </c>
      <c r="BF489" s="145">
        <f>IF(N489="snížená",J489,0)</f>
        <v>0</v>
      </c>
      <c r="BG489" s="145">
        <f>IF(N489="zákl. přenesená",J489,0)</f>
        <v>0</v>
      </c>
      <c r="BH489" s="145">
        <f>IF(N489="sníž. přenesená",J489,0)</f>
        <v>0</v>
      </c>
      <c r="BI489" s="145">
        <f>IF(N489="nulová",J489,0)</f>
        <v>0</v>
      </c>
      <c r="BJ489" s="16" t="s">
        <v>87</v>
      </c>
      <c r="BK489" s="145">
        <f>ROUND(I489*H489,2)</f>
        <v>0</v>
      </c>
      <c r="BL489" s="16" t="s">
        <v>232</v>
      </c>
      <c r="BM489" s="144" t="s">
        <v>636</v>
      </c>
    </row>
    <row r="490" spans="2:47" s="1" customFormat="1" ht="11.25">
      <c r="B490" s="31"/>
      <c r="D490" s="146" t="s">
        <v>141</v>
      </c>
      <c r="F490" s="147" t="s">
        <v>637</v>
      </c>
      <c r="I490" s="148"/>
      <c r="L490" s="31"/>
      <c r="M490" s="149"/>
      <c r="T490" s="55"/>
      <c r="AT490" s="16" t="s">
        <v>141</v>
      </c>
      <c r="AU490" s="16" t="s">
        <v>89</v>
      </c>
    </row>
    <row r="491" spans="2:65" s="1" customFormat="1" ht="24.2" customHeight="1">
      <c r="B491" s="31"/>
      <c r="C491" s="132" t="s">
        <v>638</v>
      </c>
      <c r="D491" s="132" t="s">
        <v>135</v>
      </c>
      <c r="E491" s="133" t="s">
        <v>639</v>
      </c>
      <c r="F491" s="134" t="s">
        <v>640</v>
      </c>
      <c r="G491" s="135" t="s">
        <v>138</v>
      </c>
      <c r="H491" s="136">
        <v>11.676</v>
      </c>
      <c r="I491" s="137"/>
      <c r="J491" s="138">
        <f>ROUND(I491*H491,2)</f>
        <v>0</v>
      </c>
      <c r="K491" s="139"/>
      <c r="L491" s="31"/>
      <c r="M491" s="140" t="s">
        <v>1</v>
      </c>
      <c r="N491" s="141" t="s">
        <v>44</v>
      </c>
      <c r="P491" s="142">
        <f>O491*H491</f>
        <v>0</v>
      </c>
      <c r="Q491" s="142">
        <v>0</v>
      </c>
      <c r="R491" s="142">
        <f>Q491*H491</f>
        <v>0</v>
      </c>
      <c r="S491" s="142">
        <v>0.0025</v>
      </c>
      <c r="T491" s="143">
        <f>S491*H491</f>
        <v>0.02919</v>
      </c>
      <c r="AR491" s="144" t="s">
        <v>232</v>
      </c>
      <c r="AT491" s="144" t="s">
        <v>135</v>
      </c>
      <c r="AU491" s="144" t="s">
        <v>89</v>
      </c>
      <c r="AY491" s="16" t="s">
        <v>132</v>
      </c>
      <c r="BE491" s="145">
        <f>IF(N491="základní",J491,0)</f>
        <v>0</v>
      </c>
      <c r="BF491" s="145">
        <f>IF(N491="snížená",J491,0)</f>
        <v>0</v>
      </c>
      <c r="BG491" s="145">
        <f>IF(N491="zákl. přenesená",J491,0)</f>
        <v>0</v>
      </c>
      <c r="BH491" s="145">
        <f>IF(N491="sníž. přenesená",J491,0)</f>
        <v>0</v>
      </c>
      <c r="BI491" s="145">
        <f>IF(N491="nulová",J491,0)</f>
        <v>0</v>
      </c>
      <c r="BJ491" s="16" t="s">
        <v>87</v>
      </c>
      <c r="BK491" s="145">
        <f>ROUND(I491*H491,2)</f>
        <v>0</v>
      </c>
      <c r="BL491" s="16" t="s">
        <v>232</v>
      </c>
      <c r="BM491" s="144" t="s">
        <v>641</v>
      </c>
    </row>
    <row r="492" spans="2:47" s="1" customFormat="1" ht="11.25">
      <c r="B492" s="31"/>
      <c r="D492" s="146" t="s">
        <v>141</v>
      </c>
      <c r="F492" s="147" t="s">
        <v>642</v>
      </c>
      <c r="I492" s="148"/>
      <c r="L492" s="31"/>
      <c r="M492" s="149"/>
      <c r="T492" s="55"/>
      <c r="AT492" s="16" t="s">
        <v>141</v>
      </c>
      <c r="AU492" s="16" t="s">
        <v>89</v>
      </c>
    </row>
    <row r="493" spans="2:51" s="12" customFormat="1" ht="22.5">
      <c r="B493" s="150"/>
      <c r="D493" s="151" t="s">
        <v>143</v>
      </c>
      <c r="E493" s="152" t="s">
        <v>1</v>
      </c>
      <c r="F493" s="153" t="s">
        <v>621</v>
      </c>
      <c r="H493" s="152" t="s">
        <v>1</v>
      </c>
      <c r="I493" s="154"/>
      <c r="L493" s="150"/>
      <c r="M493" s="155"/>
      <c r="T493" s="156"/>
      <c r="AT493" s="152" t="s">
        <v>143</v>
      </c>
      <c r="AU493" s="152" t="s">
        <v>89</v>
      </c>
      <c r="AV493" s="12" t="s">
        <v>87</v>
      </c>
      <c r="AW493" s="12" t="s">
        <v>35</v>
      </c>
      <c r="AX493" s="12" t="s">
        <v>79</v>
      </c>
      <c r="AY493" s="152" t="s">
        <v>132</v>
      </c>
    </row>
    <row r="494" spans="2:51" s="13" customFormat="1" ht="11.25">
      <c r="B494" s="157"/>
      <c r="D494" s="151" t="s">
        <v>143</v>
      </c>
      <c r="E494" s="158" t="s">
        <v>1</v>
      </c>
      <c r="F494" s="159" t="s">
        <v>622</v>
      </c>
      <c r="H494" s="160">
        <v>11.676</v>
      </c>
      <c r="I494" s="161"/>
      <c r="L494" s="157"/>
      <c r="M494" s="162"/>
      <c r="T494" s="163"/>
      <c r="AT494" s="158" t="s">
        <v>143</v>
      </c>
      <c r="AU494" s="158" t="s">
        <v>89</v>
      </c>
      <c r="AV494" s="13" t="s">
        <v>89</v>
      </c>
      <c r="AW494" s="13" t="s">
        <v>35</v>
      </c>
      <c r="AX494" s="13" t="s">
        <v>79</v>
      </c>
      <c r="AY494" s="158" t="s">
        <v>132</v>
      </c>
    </row>
    <row r="495" spans="2:51" s="14" customFormat="1" ht="11.25">
      <c r="B495" s="164"/>
      <c r="D495" s="151" t="s">
        <v>143</v>
      </c>
      <c r="E495" s="165" t="s">
        <v>1</v>
      </c>
      <c r="F495" s="166" t="s">
        <v>147</v>
      </c>
      <c r="H495" s="167">
        <v>11.676</v>
      </c>
      <c r="I495" s="168"/>
      <c r="L495" s="164"/>
      <c r="M495" s="169"/>
      <c r="T495" s="170"/>
      <c r="AT495" s="165" t="s">
        <v>143</v>
      </c>
      <c r="AU495" s="165" t="s">
        <v>89</v>
      </c>
      <c r="AV495" s="14" t="s">
        <v>139</v>
      </c>
      <c r="AW495" s="14" t="s">
        <v>35</v>
      </c>
      <c r="AX495" s="14" t="s">
        <v>87</v>
      </c>
      <c r="AY495" s="165" t="s">
        <v>132</v>
      </c>
    </row>
    <row r="496" spans="2:65" s="1" customFormat="1" ht="16.5" customHeight="1">
      <c r="B496" s="31"/>
      <c r="C496" s="132" t="s">
        <v>643</v>
      </c>
      <c r="D496" s="132" t="s">
        <v>135</v>
      </c>
      <c r="E496" s="133" t="s">
        <v>644</v>
      </c>
      <c r="F496" s="134" t="s">
        <v>645</v>
      </c>
      <c r="G496" s="135" t="s">
        <v>138</v>
      </c>
      <c r="H496" s="136">
        <v>11.676</v>
      </c>
      <c r="I496" s="137"/>
      <c r="J496" s="138">
        <f>ROUND(I496*H496,2)</f>
        <v>0</v>
      </c>
      <c r="K496" s="139"/>
      <c r="L496" s="31"/>
      <c r="M496" s="140" t="s">
        <v>1</v>
      </c>
      <c r="N496" s="141" t="s">
        <v>44</v>
      </c>
      <c r="P496" s="142">
        <f>O496*H496</f>
        <v>0</v>
      </c>
      <c r="Q496" s="142">
        <v>0.0003</v>
      </c>
      <c r="R496" s="142">
        <f>Q496*H496</f>
        <v>0.0035028</v>
      </c>
      <c r="S496" s="142">
        <v>0</v>
      </c>
      <c r="T496" s="143">
        <f>S496*H496</f>
        <v>0</v>
      </c>
      <c r="AR496" s="144" t="s">
        <v>232</v>
      </c>
      <c r="AT496" s="144" t="s">
        <v>135</v>
      </c>
      <c r="AU496" s="144" t="s">
        <v>89</v>
      </c>
      <c r="AY496" s="16" t="s">
        <v>132</v>
      </c>
      <c r="BE496" s="145">
        <f>IF(N496="základní",J496,0)</f>
        <v>0</v>
      </c>
      <c r="BF496" s="145">
        <f>IF(N496="snížená",J496,0)</f>
        <v>0</v>
      </c>
      <c r="BG496" s="145">
        <f>IF(N496="zákl. přenesená",J496,0)</f>
        <v>0</v>
      </c>
      <c r="BH496" s="145">
        <f>IF(N496="sníž. přenesená",J496,0)</f>
        <v>0</v>
      </c>
      <c r="BI496" s="145">
        <f>IF(N496="nulová",J496,0)</f>
        <v>0</v>
      </c>
      <c r="BJ496" s="16" t="s">
        <v>87</v>
      </c>
      <c r="BK496" s="145">
        <f>ROUND(I496*H496,2)</f>
        <v>0</v>
      </c>
      <c r="BL496" s="16" t="s">
        <v>232</v>
      </c>
      <c r="BM496" s="144" t="s">
        <v>646</v>
      </c>
    </row>
    <row r="497" spans="2:47" s="1" customFormat="1" ht="11.25">
      <c r="B497" s="31"/>
      <c r="D497" s="146" t="s">
        <v>141</v>
      </c>
      <c r="F497" s="147" t="s">
        <v>647</v>
      </c>
      <c r="I497" s="148"/>
      <c r="L497" s="31"/>
      <c r="M497" s="149"/>
      <c r="T497" s="55"/>
      <c r="AT497" s="16" t="s">
        <v>141</v>
      </c>
      <c r="AU497" s="16" t="s">
        <v>89</v>
      </c>
    </row>
    <row r="498" spans="2:65" s="1" customFormat="1" ht="16.5" customHeight="1">
      <c r="B498" s="31"/>
      <c r="C498" s="171" t="s">
        <v>648</v>
      </c>
      <c r="D498" s="171" t="s">
        <v>212</v>
      </c>
      <c r="E498" s="172" t="s">
        <v>649</v>
      </c>
      <c r="F498" s="173" t="s">
        <v>650</v>
      </c>
      <c r="G498" s="174" t="s">
        <v>138</v>
      </c>
      <c r="H498" s="175">
        <v>13.427</v>
      </c>
      <c r="I498" s="176"/>
      <c r="J498" s="177">
        <f>ROUND(I498*H498,2)</f>
        <v>0</v>
      </c>
      <c r="K498" s="178"/>
      <c r="L498" s="179"/>
      <c r="M498" s="180" t="s">
        <v>1</v>
      </c>
      <c r="N498" s="181" t="s">
        <v>44</v>
      </c>
      <c r="P498" s="142">
        <f>O498*H498</f>
        <v>0</v>
      </c>
      <c r="Q498" s="142">
        <v>0.00264</v>
      </c>
      <c r="R498" s="142">
        <f>Q498*H498</f>
        <v>0.03544728</v>
      </c>
      <c r="S498" s="142">
        <v>0</v>
      </c>
      <c r="T498" s="143">
        <f>S498*H498</f>
        <v>0</v>
      </c>
      <c r="AR498" s="144" t="s">
        <v>326</v>
      </c>
      <c r="AT498" s="144" t="s">
        <v>212</v>
      </c>
      <c r="AU498" s="144" t="s">
        <v>89</v>
      </c>
      <c r="AY498" s="16" t="s">
        <v>132</v>
      </c>
      <c r="BE498" s="145">
        <f>IF(N498="základní",J498,0)</f>
        <v>0</v>
      </c>
      <c r="BF498" s="145">
        <f>IF(N498="snížená",J498,0)</f>
        <v>0</v>
      </c>
      <c r="BG498" s="145">
        <f>IF(N498="zákl. přenesená",J498,0)</f>
        <v>0</v>
      </c>
      <c r="BH498" s="145">
        <f>IF(N498="sníž. přenesená",J498,0)</f>
        <v>0</v>
      </c>
      <c r="BI498" s="145">
        <f>IF(N498="nulová",J498,0)</f>
        <v>0</v>
      </c>
      <c r="BJ498" s="16" t="s">
        <v>87</v>
      </c>
      <c r="BK498" s="145">
        <f>ROUND(I498*H498,2)</f>
        <v>0</v>
      </c>
      <c r="BL498" s="16" t="s">
        <v>232</v>
      </c>
      <c r="BM498" s="144" t="s">
        <v>651</v>
      </c>
    </row>
    <row r="499" spans="2:51" s="13" customFormat="1" ht="11.25">
      <c r="B499" s="157"/>
      <c r="D499" s="151" t="s">
        <v>143</v>
      </c>
      <c r="E499" s="158" t="s">
        <v>1</v>
      </c>
      <c r="F499" s="159" t="s">
        <v>652</v>
      </c>
      <c r="H499" s="160">
        <v>13.427</v>
      </c>
      <c r="I499" s="161"/>
      <c r="L499" s="157"/>
      <c r="M499" s="162"/>
      <c r="T499" s="163"/>
      <c r="AT499" s="158" t="s">
        <v>143</v>
      </c>
      <c r="AU499" s="158" t="s">
        <v>89</v>
      </c>
      <c r="AV499" s="13" t="s">
        <v>89</v>
      </c>
      <c r="AW499" s="13" t="s">
        <v>35</v>
      </c>
      <c r="AX499" s="13" t="s">
        <v>79</v>
      </c>
      <c r="AY499" s="158" t="s">
        <v>132</v>
      </c>
    </row>
    <row r="500" spans="2:51" s="14" customFormat="1" ht="11.25">
      <c r="B500" s="164"/>
      <c r="D500" s="151" t="s">
        <v>143</v>
      </c>
      <c r="E500" s="165" t="s">
        <v>1</v>
      </c>
      <c r="F500" s="166" t="s">
        <v>147</v>
      </c>
      <c r="H500" s="167">
        <v>13.427</v>
      </c>
      <c r="I500" s="168"/>
      <c r="L500" s="164"/>
      <c r="M500" s="169"/>
      <c r="T500" s="170"/>
      <c r="AT500" s="165" t="s">
        <v>143</v>
      </c>
      <c r="AU500" s="165" t="s">
        <v>89</v>
      </c>
      <c r="AV500" s="14" t="s">
        <v>139</v>
      </c>
      <c r="AW500" s="14" t="s">
        <v>35</v>
      </c>
      <c r="AX500" s="14" t="s">
        <v>87</v>
      </c>
      <c r="AY500" s="165" t="s">
        <v>132</v>
      </c>
    </row>
    <row r="501" spans="2:65" s="1" customFormat="1" ht="16.5" customHeight="1">
      <c r="B501" s="31"/>
      <c r="C501" s="132" t="s">
        <v>653</v>
      </c>
      <c r="D501" s="132" t="s">
        <v>135</v>
      </c>
      <c r="E501" s="133" t="s">
        <v>654</v>
      </c>
      <c r="F501" s="134" t="s">
        <v>655</v>
      </c>
      <c r="G501" s="135" t="s">
        <v>191</v>
      </c>
      <c r="H501" s="136">
        <v>16.8</v>
      </c>
      <c r="I501" s="137"/>
      <c r="J501" s="138">
        <f>ROUND(I501*H501,2)</f>
        <v>0</v>
      </c>
      <c r="K501" s="139"/>
      <c r="L501" s="31"/>
      <c r="M501" s="140" t="s">
        <v>1</v>
      </c>
      <c r="N501" s="141" t="s">
        <v>44</v>
      </c>
      <c r="P501" s="142">
        <f>O501*H501</f>
        <v>0</v>
      </c>
      <c r="Q501" s="142">
        <v>1E-05</v>
      </c>
      <c r="R501" s="142">
        <f>Q501*H501</f>
        <v>0.00016800000000000002</v>
      </c>
      <c r="S501" s="142">
        <v>0</v>
      </c>
      <c r="T501" s="143">
        <f>S501*H501</f>
        <v>0</v>
      </c>
      <c r="AR501" s="144" t="s">
        <v>232</v>
      </c>
      <c r="AT501" s="144" t="s">
        <v>135</v>
      </c>
      <c r="AU501" s="144" t="s">
        <v>89</v>
      </c>
      <c r="AY501" s="16" t="s">
        <v>132</v>
      </c>
      <c r="BE501" s="145">
        <f>IF(N501="základní",J501,0)</f>
        <v>0</v>
      </c>
      <c r="BF501" s="145">
        <f>IF(N501="snížená",J501,0)</f>
        <v>0</v>
      </c>
      <c r="BG501" s="145">
        <f>IF(N501="zákl. přenesená",J501,0)</f>
        <v>0</v>
      </c>
      <c r="BH501" s="145">
        <f>IF(N501="sníž. přenesená",J501,0)</f>
        <v>0</v>
      </c>
      <c r="BI501" s="145">
        <f>IF(N501="nulová",J501,0)</f>
        <v>0</v>
      </c>
      <c r="BJ501" s="16" t="s">
        <v>87</v>
      </c>
      <c r="BK501" s="145">
        <f>ROUND(I501*H501,2)</f>
        <v>0</v>
      </c>
      <c r="BL501" s="16" t="s">
        <v>232</v>
      </c>
      <c r="BM501" s="144" t="s">
        <v>656</v>
      </c>
    </row>
    <row r="502" spans="2:47" s="1" customFormat="1" ht="11.25">
      <c r="B502" s="31"/>
      <c r="D502" s="146" t="s">
        <v>141</v>
      </c>
      <c r="F502" s="147" t="s">
        <v>657</v>
      </c>
      <c r="I502" s="148"/>
      <c r="L502" s="31"/>
      <c r="M502" s="149"/>
      <c r="T502" s="55"/>
      <c r="AT502" s="16" t="s">
        <v>141</v>
      </c>
      <c r="AU502" s="16" t="s">
        <v>89</v>
      </c>
    </row>
    <row r="503" spans="2:51" s="13" customFormat="1" ht="11.25">
      <c r="B503" s="157"/>
      <c r="D503" s="151" t="s">
        <v>143</v>
      </c>
      <c r="E503" s="158" t="s">
        <v>1</v>
      </c>
      <c r="F503" s="159" t="s">
        <v>658</v>
      </c>
      <c r="H503" s="160">
        <v>16.8</v>
      </c>
      <c r="I503" s="161"/>
      <c r="L503" s="157"/>
      <c r="M503" s="162"/>
      <c r="T503" s="163"/>
      <c r="AT503" s="158" t="s">
        <v>143</v>
      </c>
      <c r="AU503" s="158" t="s">
        <v>89</v>
      </c>
      <c r="AV503" s="13" t="s">
        <v>89</v>
      </c>
      <c r="AW503" s="13" t="s">
        <v>35</v>
      </c>
      <c r="AX503" s="13" t="s">
        <v>79</v>
      </c>
      <c r="AY503" s="158" t="s">
        <v>132</v>
      </c>
    </row>
    <row r="504" spans="2:51" s="14" customFormat="1" ht="11.25">
      <c r="B504" s="164"/>
      <c r="D504" s="151" t="s">
        <v>143</v>
      </c>
      <c r="E504" s="165" t="s">
        <v>1</v>
      </c>
      <c r="F504" s="166" t="s">
        <v>147</v>
      </c>
      <c r="H504" s="167">
        <v>16.8</v>
      </c>
      <c r="I504" s="168"/>
      <c r="L504" s="164"/>
      <c r="M504" s="169"/>
      <c r="T504" s="170"/>
      <c r="AT504" s="165" t="s">
        <v>143</v>
      </c>
      <c r="AU504" s="165" t="s">
        <v>89</v>
      </c>
      <c r="AV504" s="14" t="s">
        <v>139</v>
      </c>
      <c r="AW504" s="14" t="s">
        <v>35</v>
      </c>
      <c r="AX504" s="14" t="s">
        <v>87</v>
      </c>
      <c r="AY504" s="165" t="s">
        <v>132</v>
      </c>
    </row>
    <row r="505" spans="2:65" s="1" customFormat="1" ht="16.5" customHeight="1">
      <c r="B505" s="31"/>
      <c r="C505" s="171" t="s">
        <v>659</v>
      </c>
      <c r="D505" s="171" t="s">
        <v>212</v>
      </c>
      <c r="E505" s="172" t="s">
        <v>649</v>
      </c>
      <c r="F505" s="173" t="s">
        <v>650</v>
      </c>
      <c r="G505" s="174" t="s">
        <v>138</v>
      </c>
      <c r="H505" s="175">
        <v>1.546</v>
      </c>
      <c r="I505" s="176"/>
      <c r="J505" s="177">
        <f>ROUND(I505*H505,2)</f>
        <v>0</v>
      </c>
      <c r="K505" s="178"/>
      <c r="L505" s="179"/>
      <c r="M505" s="180" t="s">
        <v>1</v>
      </c>
      <c r="N505" s="181" t="s">
        <v>44</v>
      </c>
      <c r="P505" s="142">
        <f>O505*H505</f>
        <v>0</v>
      </c>
      <c r="Q505" s="142">
        <v>0.00264</v>
      </c>
      <c r="R505" s="142">
        <f>Q505*H505</f>
        <v>0.00408144</v>
      </c>
      <c r="S505" s="142">
        <v>0</v>
      </c>
      <c r="T505" s="143">
        <f>S505*H505</f>
        <v>0</v>
      </c>
      <c r="AR505" s="144" t="s">
        <v>326</v>
      </c>
      <c r="AT505" s="144" t="s">
        <v>212</v>
      </c>
      <c r="AU505" s="144" t="s">
        <v>89</v>
      </c>
      <c r="AY505" s="16" t="s">
        <v>132</v>
      </c>
      <c r="BE505" s="145">
        <f>IF(N505="základní",J505,0)</f>
        <v>0</v>
      </c>
      <c r="BF505" s="145">
        <f>IF(N505="snížená",J505,0)</f>
        <v>0</v>
      </c>
      <c r="BG505" s="145">
        <f>IF(N505="zákl. přenesená",J505,0)</f>
        <v>0</v>
      </c>
      <c r="BH505" s="145">
        <f>IF(N505="sníž. přenesená",J505,0)</f>
        <v>0</v>
      </c>
      <c r="BI505" s="145">
        <f>IF(N505="nulová",J505,0)</f>
        <v>0</v>
      </c>
      <c r="BJ505" s="16" t="s">
        <v>87</v>
      </c>
      <c r="BK505" s="145">
        <f>ROUND(I505*H505,2)</f>
        <v>0</v>
      </c>
      <c r="BL505" s="16" t="s">
        <v>232</v>
      </c>
      <c r="BM505" s="144" t="s">
        <v>660</v>
      </c>
    </row>
    <row r="506" spans="2:51" s="13" customFormat="1" ht="11.25">
      <c r="B506" s="157"/>
      <c r="D506" s="151" t="s">
        <v>143</v>
      </c>
      <c r="E506" s="158" t="s">
        <v>1</v>
      </c>
      <c r="F506" s="159" t="s">
        <v>661</v>
      </c>
      <c r="H506" s="160">
        <v>1.546</v>
      </c>
      <c r="I506" s="161"/>
      <c r="L506" s="157"/>
      <c r="M506" s="162"/>
      <c r="T506" s="163"/>
      <c r="AT506" s="158" t="s">
        <v>143</v>
      </c>
      <c r="AU506" s="158" t="s">
        <v>89</v>
      </c>
      <c r="AV506" s="13" t="s">
        <v>89</v>
      </c>
      <c r="AW506" s="13" t="s">
        <v>35</v>
      </c>
      <c r="AX506" s="13" t="s">
        <v>79</v>
      </c>
      <c r="AY506" s="158" t="s">
        <v>132</v>
      </c>
    </row>
    <row r="507" spans="2:51" s="14" customFormat="1" ht="11.25">
      <c r="B507" s="164"/>
      <c r="D507" s="151" t="s">
        <v>143</v>
      </c>
      <c r="E507" s="165" t="s">
        <v>1</v>
      </c>
      <c r="F507" s="166" t="s">
        <v>147</v>
      </c>
      <c r="H507" s="167">
        <v>1.546</v>
      </c>
      <c r="I507" s="168"/>
      <c r="L507" s="164"/>
      <c r="M507" s="169"/>
      <c r="T507" s="170"/>
      <c r="AT507" s="165" t="s">
        <v>143</v>
      </c>
      <c r="AU507" s="165" t="s">
        <v>89</v>
      </c>
      <c r="AV507" s="14" t="s">
        <v>139</v>
      </c>
      <c r="AW507" s="14" t="s">
        <v>35</v>
      </c>
      <c r="AX507" s="14" t="s">
        <v>87</v>
      </c>
      <c r="AY507" s="165" t="s">
        <v>132</v>
      </c>
    </row>
    <row r="508" spans="2:65" s="1" customFormat="1" ht="33" customHeight="1">
      <c r="B508" s="31"/>
      <c r="C508" s="132" t="s">
        <v>662</v>
      </c>
      <c r="D508" s="132" t="s">
        <v>135</v>
      </c>
      <c r="E508" s="133" t="s">
        <v>663</v>
      </c>
      <c r="F508" s="134" t="s">
        <v>664</v>
      </c>
      <c r="G508" s="135" t="s">
        <v>546</v>
      </c>
      <c r="H508" s="182"/>
      <c r="I508" s="137"/>
      <c r="J508" s="138">
        <f>ROUND(I508*H508,2)</f>
        <v>0</v>
      </c>
      <c r="K508" s="139"/>
      <c r="L508" s="31"/>
      <c r="M508" s="140" t="s">
        <v>1</v>
      </c>
      <c r="N508" s="141" t="s">
        <v>44</v>
      </c>
      <c r="P508" s="142">
        <f>O508*H508</f>
        <v>0</v>
      </c>
      <c r="Q508" s="142">
        <v>0</v>
      </c>
      <c r="R508" s="142">
        <f>Q508*H508</f>
        <v>0</v>
      </c>
      <c r="S508" s="142">
        <v>0</v>
      </c>
      <c r="T508" s="143">
        <f>S508*H508</f>
        <v>0</v>
      </c>
      <c r="AR508" s="144" t="s">
        <v>232</v>
      </c>
      <c r="AT508" s="144" t="s">
        <v>135</v>
      </c>
      <c r="AU508" s="144" t="s">
        <v>89</v>
      </c>
      <c r="AY508" s="16" t="s">
        <v>132</v>
      </c>
      <c r="BE508" s="145">
        <f>IF(N508="základní",J508,0)</f>
        <v>0</v>
      </c>
      <c r="BF508" s="145">
        <f>IF(N508="snížená",J508,0)</f>
        <v>0</v>
      </c>
      <c r="BG508" s="145">
        <f>IF(N508="zákl. přenesená",J508,0)</f>
        <v>0</v>
      </c>
      <c r="BH508" s="145">
        <f>IF(N508="sníž. přenesená",J508,0)</f>
        <v>0</v>
      </c>
      <c r="BI508" s="145">
        <f>IF(N508="nulová",J508,0)</f>
        <v>0</v>
      </c>
      <c r="BJ508" s="16" t="s">
        <v>87</v>
      </c>
      <c r="BK508" s="145">
        <f>ROUND(I508*H508,2)</f>
        <v>0</v>
      </c>
      <c r="BL508" s="16" t="s">
        <v>232</v>
      </c>
      <c r="BM508" s="144" t="s">
        <v>665</v>
      </c>
    </row>
    <row r="509" spans="2:47" s="1" customFormat="1" ht="11.25">
      <c r="B509" s="31"/>
      <c r="D509" s="146" t="s">
        <v>141</v>
      </c>
      <c r="F509" s="147" t="s">
        <v>666</v>
      </c>
      <c r="I509" s="148"/>
      <c r="L509" s="31"/>
      <c r="M509" s="149"/>
      <c r="T509" s="55"/>
      <c r="AT509" s="16" t="s">
        <v>141</v>
      </c>
      <c r="AU509" s="16" t="s">
        <v>89</v>
      </c>
    </row>
    <row r="510" spans="2:65" s="1" customFormat="1" ht="33" customHeight="1">
      <c r="B510" s="31"/>
      <c r="C510" s="132" t="s">
        <v>667</v>
      </c>
      <c r="D510" s="132" t="s">
        <v>135</v>
      </c>
      <c r="E510" s="133" t="s">
        <v>668</v>
      </c>
      <c r="F510" s="134" t="s">
        <v>669</v>
      </c>
      <c r="G510" s="135" t="s">
        <v>546</v>
      </c>
      <c r="H510" s="182"/>
      <c r="I510" s="137"/>
      <c r="J510" s="138">
        <f>ROUND(I510*H510,2)</f>
        <v>0</v>
      </c>
      <c r="K510" s="139"/>
      <c r="L510" s="31"/>
      <c r="M510" s="140" t="s">
        <v>1</v>
      </c>
      <c r="N510" s="141" t="s">
        <v>44</v>
      </c>
      <c r="P510" s="142">
        <f>O510*H510</f>
        <v>0</v>
      </c>
      <c r="Q510" s="142">
        <v>0</v>
      </c>
      <c r="R510" s="142">
        <f>Q510*H510</f>
        <v>0</v>
      </c>
      <c r="S510" s="142">
        <v>0</v>
      </c>
      <c r="T510" s="143">
        <f>S510*H510</f>
        <v>0</v>
      </c>
      <c r="AR510" s="144" t="s">
        <v>232</v>
      </c>
      <c r="AT510" s="144" t="s">
        <v>135</v>
      </c>
      <c r="AU510" s="144" t="s">
        <v>89</v>
      </c>
      <c r="AY510" s="16" t="s">
        <v>132</v>
      </c>
      <c r="BE510" s="145">
        <f>IF(N510="základní",J510,0)</f>
        <v>0</v>
      </c>
      <c r="BF510" s="145">
        <f>IF(N510="snížená",J510,0)</f>
        <v>0</v>
      </c>
      <c r="BG510" s="145">
        <f>IF(N510="zákl. přenesená",J510,0)</f>
        <v>0</v>
      </c>
      <c r="BH510" s="145">
        <f>IF(N510="sníž. přenesená",J510,0)</f>
        <v>0</v>
      </c>
      <c r="BI510" s="145">
        <f>IF(N510="nulová",J510,0)</f>
        <v>0</v>
      </c>
      <c r="BJ510" s="16" t="s">
        <v>87</v>
      </c>
      <c r="BK510" s="145">
        <f>ROUND(I510*H510,2)</f>
        <v>0</v>
      </c>
      <c r="BL510" s="16" t="s">
        <v>232</v>
      </c>
      <c r="BM510" s="144" t="s">
        <v>670</v>
      </c>
    </row>
    <row r="511" spans="2:47" s="1" customFormat="1" ht="11.25">
      <c r="B511" s="31"/>
      <c r="D511" s="146" t="s">
        <v>141</v>
      </c>
      <c r="F511" s="147" t="s">
        <v>671</v>
      </c>
      <c r="I511" s="148"/>
      <c r="L511" s="31"/>
      <c r="M511" s="149"/>
      <c r="T511" s="55"/>
      <c r="AT511" s="16" t="s">
        <v>141</v>
      </c>
      <c r="AU511" s="16" t="s">
        <v>89</v>
      </c>
    </row>
    <row r="512" spans="2:63" s="11" customFormat="1" ht="22.9" customHeight="1">
      <c r="B512" s="120"/>
      <c r="D512" s="121" t="s">
        <v>78</v>
      </c>
      <c r="E512" s="130" t="s">
        <v>672</v>
      </c>
      <c r="F512" s="130" t="s">
        <v>673</v>
      </c>
      <c r="I512" s="123"/>
      <c r="J512" s="131">
        <f>BK512</f>
        <v>0</v>
      </c>
      <c r="L512" s="120"/>
      <c r="M512" s="125"/>
      <c r="P512" s="126">
        <f>SUM(P513:P530)</f>
        <v>0</v>
      </c>
      <c r="R512" s="126">
        <f>SUM(R513:R530)</f>
        <v>0.078624</v>
      </c>
      <c r="T512" s="127">
        <f>SUM(T513:T530)</f>
        <v>0</v>
      </c>
      <c r="AR512" s="121" t="s">
        <v>89</v>
      </c>
      <c r="AT512" s="128" t="s">
        <v>78</v>
      </c>
      <c r="AU512" s="128" t="s">
        <v>87</v>
      </c>
      <c r="AY512" s="121" t="s">
        <v>132</v>
      </c>
      <c r="BK512" s="129">
        <f>SUM(BK513:BK530)</f>
        <v>0</v>
      </c>
    </row>
    <row r="513" spans="2:65" s="1" customFormat="1" ht="24.2" customHeight="1">
      <c r="B513" s="31"/>
      <c r="C513" s="132" t="s">
        <v>674</v>
      </c>
      <c r="D513" s="132" t="s">
        <v>135</v>
      </c>
      <c r="E513" s="133" t="s">
        <v>675</v>
      </c>
      <c r="F513" s="134" t="s">
        <v>676</v>
      </c>
      <c r="G513" s="135" t="s">
        <v>138</v>
      </c>
      <c r="H513" s="136">
        <v>10.8</v>
      </c>
      <c r="I513" s="137"/>
      <c r="J513" s="138">
        <f>ROUND(I513*H513,2)</f>
        <v>0</v>
      </c>
      <c r="K513" s="139"/>
      <c r="L513" s="31"/>
      <c r="M513" s="140" t="s">
        <v>1</v>
      </c>
      <c r="N513" s="141" t="s">
        <v>44</v>
      </c>
      <c r="P513" s="142">
        <f>O513*H513</f>
        <v>0</v>
      </c>
      <c r="Q513" s="142">
        <v>0.00071</v>
      </c>
      <c r="R513" s="142">
        <f>Q513*H513</f>
        <v>0.007668</v>
      </c>
      <c r="S513" s="142">
        <v>0</v>
      </c>
      <c r="T513" s="143">
        <f>S513*H513</f>
        <v>0</v>
      </c>
      <c r="AR513" s="144" t="s">
        <v>232</v>
      </c>
      <c r="AT513" s="144" t="s">
        <v>135</v>
      </c>
      <c r="AU513" s="144" t="s">
        <v>89</v>
      </c>
      <c r="AY513" s="16" t="s">
        <v>132</v>
      </c>
      <c r="BE513" s="145">
        <f>IF(N513="základní",J513,0)</f>
        <v>0</v>
      </c>
      <c r="BF513" s="145">
        <f>IF(N513="snížená",J513,0)</f>
        <v>0</v>
      </c>
      <c r="BG513" s="145">
        <f>IF(N513="zákl. přenesená",J513,0)</f>
        <v>0</v>
      </c>
      <c r="BH513" s="145">
        <f>IF(N513="sníž. přenesená",J513,0)</f>
        <v>0</v>
      </c>
      <c r="BI513" s="145">
        <f>IF(N513="nulová",J513,0)</f>
        <v>0</v>
      </c>
      <c r="BJ513" s="16" t="s">
        <v>87</v>
      </c>
      <c r="BK513" s="145">
        <f>ROUND(I513*H513,2)</f>
        <v>0</v>
      </c>
      <c r="BL513" s="16" t="s">
        <v>232</v>
      </c>
      <c r="BM513" s="144" t="s">
        <v>677</v>
      </c>
    </row>
    <row r="514" spans="2:47" s="1" customFormat="1" ht="11.25">
      <c r="B514" s="31"/>
      <c r="D514" s="146" t="s">
        <v>141</v>
      </c>
      <c r="F514" s="147" t="s">
        <v>678</v>
      </c>
      <c r="I514" s="148"/>
      <c r="L514" s="31"/>
      <c r="M514" s="149"/>
      <c r="T514" s="55"/>
      <c r="AT514" s="16" t="s">
        <v>141</v>
      </c>
      <c r="AU514" s="16" t="s">
        <v>89</v>
      </c>
    </row>
    <row r="515" spans="2:65" s="1" customFormat="1" ht="24.2" customHeight="1">
      <c r="B515" s="31"/>
      <c r="C515" s="132" t="s">
        <v>679</v>
      </c>
      <c r="D515" s="132" t="s">
        <v>135</v>
      </c>
      <c r="E515" s="133" t="s">
        <v>680</v>
      </c>
      <c r="F515" s="134" t="s">
        <v>681</v>
      </c>
      <c r="G515" s="135" t="s">
        <v>138</v>
      </c>
      <c r="H515" s="136">
        <v>13.14</v>
      </c>
      <c r="I515" s="137"/>
      <c r="J515" s="138">
        <f>ROUND(I515*H515,2)</f>
        <v>0</v>
      </c>
      <c r="K515" s="139"/>
      <c r="L515" s="31"/>
      <c r="M515" s="140" t="s">
        <v>1</v>
      </c>
      <c r="N515" s="141" t="s">
        <v>44</v>
      </c>
      <c r="P515" s="142">
        <f>O515*H515</f>
        <v>0</v>
      </c>
      <c r="Q515" s="142">
        <v>0.0054</v>
      </c>
      <c r="R515" s="142">
        <f>Q515*H515</f>
        <v>0.070956</v>
      </c>
      <c r="S515" s="142">
        <v>0</v>
      </c>
      <c r="T515" s="143">
        <f>S515*H515</f>
        <v>0</v>
      </c>
      <c r="AR515" s="144" t="s">
        <v>232</v>
      </c>
      <c r="AT515" s="144" t="s">
        <v>135</v>
      </c>
      <c r="AU515" s="144" t="s">
        <v>89</v>
      </c>
      <c r="AY515" s="16" t="s">
        <v>132</v>
      </c>
      <c r="BE515" s="145">
        <f>IF(N515="základní",J515,0)</f>
        <v>0</v>
      </c>
      <c r="BF515" s="145">
        <f>IF(N515="snížená",J515,0)</f>
        <v>0</v>
      </c>
      <c r="BG515" s="145">
        <f>IF(N515="zákl. přenesená",J515,0)</f>
        <v>0</v>
      </c>
      <c r="BH515" s="145">
        <f>IF(N515="sníž. přenesená",J515,0)</f>
        <v>0</v>
      </c>
      <c r="BI515" s="145">
        <f>IF(N515="nulová",J515,0)</f>
        <v>0</v>
      </c>
      <c r="BJ515" s="16" t="s">
        <v>87</v>
      </c>
      <c r="BK515" s="145">
        <f>ROUND(I515*H515,2)</f>
        <v>0</v>
      </c>
      <c r="BL515" s="16" t="s">
        <v>232</v>
      </c>
      <c r="BM515" s="144" t="s">
        <v>682</v>
      </c>
    </row>
    <row r="516" spans="2:47" s="1" customFormat="1" ht="11.25">
      <c r="B516" s="31"/>
      <c r="D516" s="146" t="s">
        <v>141</v>
      </c>
      <c r="F516" s="147" t="s">
        <v>683</v>
      </c>
      <c r="I516" s="148"/>
      <c r="L516" s="31"/>
      <c r="M516" s="149"/>
      <c r="T516" s="55"/>
      <c r="AT516" s="16" t="s">
        <v>141</v>
      </c>
      <c r="AU516" s="16" t="s">
        <v>89</v>
      </c>
    </row>
    <row r="517" spans="2:51" s="12" customFormat="1" ht="11.25">
      <c r="B517" s="150"/>
      <c r="D517" s="151" t="s">
        <v>143</v>
      </c>
      <c r="E517" s="152" t="s">
        <v>1</v>
      </c>
      <c r="F517" s="153" t="s">
        <v>145</v>
      </c>
      <c r="H517" s="152" t="s">
        <v>1</v>
      </c>
      <c r="I517" s="154"/>
      <c r="L517" s="150"/>
      <c r="M517" s="155"/>
      <c r="T517" s="156"/>
      <c r="AT517" s="152" t="s">
        <v>143</v>
      </c>
      <c r="AU517" s="152" t="s">
        <v>89</v>
      </c>
      <c r="AV517" s="12" t="s">
        <v>87</v>
      </c>
      <c r="AW517" s="12" t="s">
        <v>35</v>
      </c>
      <c r="AX517" s="12" t="s">
        <v>79</v>
      </c>
      <c r="AY517" s="152" t="s">
        <v>132</v>
      </c>
    </row>
    <row r="518" spans="2:51" s="13" customFormat="1" ht="11.25">
      <c r="B518" s="157"/>
      <c r="D518" s="151" t="s">
        <v>143</v>
      </c>
      <c r="E518" s="158" t="s">
        <v>1</v>
      </c>
      <c r="F518" s="159" t="s">
        <v>157</v>
      </c>
      <c r="H518" s="160">
        <v>10.8</v>
      </c>
      <c r="I518" s="161"/>
      <c r="L518" s="157"/>
      <c r="M518" s="162"/>
      <c r="T518" s="163"/>
      <c r="AT518" s="158" t="s">
        <v>143</v>
      </c>
      <c r="AU518" s="158" t="s">
        <v>89</v>
      </c>
      <c r="AV518" s="13" t="s">
        <v>89</v>
      </c>
      <c r="AW518" s="13" t="s">
        <v>35</v>
      </c>
      <c r="AX518" s="13" t="s">
        <v>79</v>
      </c>
      <c r="AY518" s="158" t="s">
        <v>132</v>
      </c>
    </row>
    <row r="519" spans="2:51" s="12" customFormat="1" ht="11.25">
      <c r="B519" s="150"/>
      <c r="D519" s="151" t="s">
        <v>143</v>
      </c>
      <c r="E519" s="152" t="s">
        <v>1</v>
      </c>
      <c r="F519" s="153" t="s">
        <v>684</v>
      </c>
      <c r="H519" s="152" t="s">
        <v>1</v>
      </c>
      <c r="I519" s="154"/>
      <c r="L519" s="150"/>
      <c r="M519" s="155"/>
      <c r="T519" s="156"/>
      <c r="AT519" s="152" t="s">
        <v>143</v>
      </c>
      <c r="AU519" s="152" t="s">
        <v>89</v>
      </c>
      <c r="AV519" s="12" t="s">
        <v>87</v>
      </c>
      <c r="AW519" s="12" t="s">
        <v>35</v>
      </c>
      <c r="AX519" s="12" t="s">
        <v>79</v>
      </c>
      <c r="AY519" s="152" t="s">
        <v>132</v>
      </c>
    </row>
    <row r="520" spans="2:51" s="13" customFormat="1" ht="11.25">
      <c r="B520" s="157"/>
      <c r="D520" s="151" t="s">
        <v>143</v>
      </c>
      <c r="E520" s="158" t="s">
        <v>1</v>
      </c>
      <c r="F520" s="159" t="s">
        <v>685</v>
      </c>
      <c r="H520" s="160">
        <v>2.34</v>
      </c>
      <c r="I520" s="161"/>
      <c r="L520" s="157"/>
      <c r="M520" s="162"/>
      <c r="T520" s="163"/>
      <c r="AT520" s="158" t="s">
        <v>143</v>
      </c>
      <c r="AU520" s="158" t="s">
        <v>89</v>
      </c>
      <c r="AV520" s="13" t="s">
        <v>89</v>
      </c>
      <c r="AW520" s="13" t="s">
        <v>35</v>
      </c>
      <c r="AX520" s="13" t="s">
        <v>79</v>
      </c>
      <c r="AY520" s="158" t="s">
        <v>132</v>
      </c>
    </row>
    <row r="521" spans="2:51" s="14" customFormat="1" ht="11.25">
      <c r="B521" s="164"/>
      <c r="D521" s="151" t="s">
        <v>143</v>
      </c>
      <c r="E521" s="165" t="s">
        <v>1</v>
      </c>
      <c r="F521" s="166" t="s">
        <v>147</v>
      </c>
      <c r="H521" s="167">
        <v>13.14</v>
      </c>
      <c r="I521" s="168"/>
      <c r="L521" s="164"/>
      <c r="M521" s="169"/>
      <c r="T521" s="170"/>
      <c r="AT521" s="165" t="s">
        <v>143</v>
      </c>
      <c r="AU521" s="165" t="s">
        <v>89</v>
      </c>
      <c r="AV521" s="14" t="s">
        <v>139</v>
      </c>
      <c r="AW521" s="14" t="s">
        <v>35</v>
      </c>
      <c r="AX521" s="14" t="s">
        <v>87</v>
      </c>
      <c r="AY521" s="165" t="s">
        <v>132</v>
      </c>
    </row>
    <row r="522" spans="2:65" s="1" customFormat="1" ht="24.2" customHeight="1">
      <c r="B522" s="31"/>
      <c r="C522" s="132" t="s">
        <v>686</v>
      </c>
      <c r="D522" s="132" t="s">
        <v>135</v>
      </c>
      <c r="E522" s="133" t="s">
        <v>687</v>
      </c>
      <c r="F522" s="134" t="s">
        <v>688</v>
      </c>
      <c r="G522" s="135" t="s">
        <v>138</v>
      </c>
      <c r="H522" s="136">
        <v>2.34</v>
      </c>
      <c r="I522" s="137"/>
      <c r="J522" s="138">
        <f>ROUND(I522*H522,2)</f>
        <v>0</v>
      </c>
      <c r="K522" s="139"/>
      <c r="L522" s="31"/>
      <c r="M522" s="140" t="s">
        <v>1</v>
      </c>
      <c r="N522" s="141" t="s">
        <v>44</v>
      </c>
      <c r="P522" s="142">
        <f>O522*H522</f>
        <v>0</v>
      </c>
      <c r="Q522" s="142">
        <v>0</v>
      </c>
      <c r="R522" s="142">
        <f>Q522*H522</f>
        <v>0</v>
      </c>
      <c r="S522" s="142">
        <v>0</v>
      </c>
      <c r="T522" s="143">
        <f>S522*H522</f>
        <v>0</v>
      </c>
      <c r="AR522" s="144" t="s">
        <v>232</v>
      </c>
      <c r="AT522" s="144" t="s">
        <v>135</v>
      </c>
      <c r="AU522" s="144" t="s">
        <v>89</v>
      </c>
      <c r="AY522" s="16" t="s">
        <v>132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16" t="s">
        <v>87</v>
      </c>
      <c r="BK522" s="145">
        <f>ROUND(I522*H522,2)</f>
        <v>0</v>
      </c>
      <c r="BL522" s="16" t="s">
        <v>232</v>
      </c>
      <c r="BM522" s="144" t="s">
        <v>689</v>
      </c>
    </row>
    <row r="523" spans="2:47" s="1" customFormat="1" ht="11.25">
      <c r="B523" s="31"/>
      <c r="D523" s="146" t="s">
        <v>141</v>
      </c>
      <c r="F523" s="147" t="s">
        <v>690</v>
      </c>
      <c r="I523" s="148"/>
      <c r="L523" s="31"/>
      <c r="M523" s="149"/>
      <c r="T523" s="55"/>
      <c r="AT523" s="16" t="s">
        <v>141</v>
      </c>
      <c r="AU523" s="16" t="s">
        <v>89</v>
      </c>
    </row>
    <row r="524" spans="2:51" s="12" customFormat="1" ht="11.25">
      <c r="B524" s="150"/>
      <c r="D524" s="151" t="s">
        <v>143</v>
      </c>
      <c r="E524" s="152" t="s">
        <v>1</v>
      </c>
      <c r="F524" s="153" t="s">
        <v>145</v>
      </c>
      <c r="H524" s="152" t="s">
        <v>1</v>
      </c>
      <c r="I524" s="154"/>
      <c r="L524" s="150"/>
      <c r="M524" s="155"/>
      <c r="T524" s="156"/>
      <c r="AT524" s="152" t="s">
        <v>143</v>
      </c>
      <c r="AU524" s="152" t="s">
        <v>89</v>
      </c>
      <c r="AV524" s="12" t="s">
        <v>87</v>
      </c>
      <c r="AW524" s="12" t="s">
        <v>35</v>
      </c>
      <c r="AX524" s="12" t="s">
        <v>79</v>
      </c>
      <c r="AY524" s="152" t="s">
        <v>132</v>
      </c>
    </row>
    <row r="525" spans="2:51" s="13" customFormat="1" ht="11.25">
      <c r="B525" s="157"/>
      <c r="D525" s="151" t="s">
        <v>143</v>
      </c>
      <c r="E525" s="158" t="s">
        <v>1</v>
      </c>
      <c r="F525" s="159" t="s">
        <v>685</v>
      </c>
      <c r="H525" s="160">
        <v>2.34</v>
      </c>
      <c r="I525" s="161"/>
      <c r="L525" s="157"/>
      <c r="M525" s="162"/>
      <c r="T525" s="163"/>
      <c r="AT525" s="158" t="s">
        <v>143</v>
      </c>
      <c r="AU525" s="158" t="s">
        <v>89</v>
      </c>
      <c r="AV525" s="13" t="s">
        <v>89</v>
      </c>
      <c r="AW525" s="13" t="s">
        <v>35</v>
      </c>
      <c r="AX525" s="13" t="s">
        <v>79</v>
      </c>
      <c r="AY525" s="158" t="s">
        <v>132</v>
      </c>
    </row>
    <row r="526" spans="2:51" s="14" customFormat="1" ht="11.25">
      <c r="B526" s="164"/>
      <c r="D526" s="151" t="s">
        <v>143</v>
      </c>
      <c r="E526" s="165" t="s">
        <v>1</v>
      </c>
      <c r="F526" s="166" t="s">
        <v>147</v>
      </c>
      <c r="H526" s="167">
        <v>2.34</v>
      </c>
      <c r="I526" s="168"/>
      <c r="L526" s="164"/>
      <c r="M526" s="169"/>
      <c r="T526" s="170"/>
      <c r="AT526" s="165" t="s">
        <v>143</v>
      </c>
      <c r="AU526" s="165" t="s">
        <v>89</v>
      </c>
      <c r="AV526" s="14" t="s">
        <v>139</v>
      </c>
      <c r="AW526" s="14" t="s">
        <v>35</v>
      </c>
      <c r="AX526" s="14" t="s">
        <v>87</v>
      </c>
      <c r="AY526" s="165" t="s">
        <v>132</v>
      </c>
    </row>
    <row r="527" spans="2:65" s="1" customFormat="1" ht="33" customHeight="1">
      <c r="B527" s="31"/>
      <c r="C527" s="132" t="s">
        <v>691</v>
      </c>
      <c r="D527" s="132" t="s">
        <v>135</v>
      </c>
      <c r="E527" s="133" t="s">
        <v>692</v>
      </c>
      <c r="F527" s="134" t="s">
        <v>693</v>
      </c>
      <c r="G527" s="135" t="s">
        <v>329</v>
      </c>
      <c r="H527" s="136">
        <v>0.079</v>
      </c>
      <c r="I527" s="137"/>
      <c r="J527" s="138">
        <f>ROUND(I527*H527,2)</f>
        <v>0</v>
      </c>
      <c r="K527" s="139"/>
      <c r="L527" s="31"/>
      <c r="M527" s="140" t="s">
        <v>1</v>
      </c>
      <c r="N527" s="141" t="s">
        <v>44</v>
      </c>
      <c r="P527" s="142">
        <f>O527*H527</f>
        <v>0</v>
      </c>
      <c r="Q527" s="142">
        <v>0</v>
      </c>
      <c r="R527" s="142">
        <f>Q527*H527</f>
        <v>0</v>
      </c>
      <c r="S527" s="142">
        <v>0</v>
      </c>
      <c r="T527" s="143">
        <f>S527*H527</f>
        <v>0</v>
      </c>
      <c r="AR527" s="144" t="s">
        <v>232</v>
      </c>
      <c r="AT527" s="144" t="s">
        <v>135</v>
      </c>
      <c r="AU527" s="144" t="s">
        <v>89</v>
      </c>
      <c r="AY527" s="16" t="s">
        <v>132</v>
      </c>
      <c r="BE527" s="145">
        <f>IF(N527="základní",J527,0)</f>
        <v>0</v>
      </c>
      <c r="BF527" s="145">
        <f>IF(N527="snížená",J527,0)</f>
        <v>0</v>
      </c>
      <c r="BG527" s="145">
        <f>IF(N527="zákl. přenesená",J527,0)</f>
        <v>0</v>
      </c>
      <c r="BH527" s="145">
        <f>IF(N527="sníž. přenesená",J527,0)</f>
        <v>0</v>
      </c>
      <c r="BI527" s="145">
        <f>IF(N527="nulová",J527,0)</f>
        <v>0</v>
      </c>
      <c r="BJ527" s="16" t="s">
        <v>87</v>
      </c>
      <c r="BK527" s="145">
        <f>ROUND(I527*H527,2)</f>
        <v>0</v>
      </c>
      <c r="BL527" s="16" t="s">
        <v>232</v>
      </c>
      <c r="BM527" s="144" t="s">
        <v>694</v>
      </c>
    </row>
    <row r="528" spans="2:47" s="1" customFormat="1" ht="11.25">
      <c r="B528" s="31"/>
      <c r="D528" s="146" t="s">
        <v>141</v>
      </c>
      <c r="F528" s="147" t="s">
        <v>695</v>
      </c>
      <c r="I528" s="148"/>
      <c r="L528" s="31"/>
      <c r="M528" s="149"/>
      <c r="T528" s="55"/>
      <c r="AT528" s="16" t="s">
        <v>141</v>
      </c>
      <c r="AU528" s="16" t="s">
        <v>89</v>
      </c>
    </row>
    <row r="529" spans="2:65" s="1" customFormat="1" ht="24.2" customHeight="1">
      <c r="B529" s="31"/>
      <c r="C529" s="132" t="s">
        <v>696</v>
      </c>
      <c r="D529" s="132" t="s">
        <v>135</v>
      </c>
      <c r="E529" s="133" t="s">
        <v>697</v>
      </c>
      <c r="F529" s="134" t="s">
        <v>698</v>
      </c>
      <c r="G529" s="135" t="s">
        <v>329</v>
      </c>
      <c r="H529" s="136">
        <v>0.079</v>
      </c>
      <c r="I529" s="137"/>
      <c r="J529" s="138">
        <f>ROUND(I529*H529,2)</f>
        <v>0</v>
      </c>
      <c r="K529" s="139"/>
      <c r="L529" s="31"/>
      <c r="M529" s="140" t="s">
        <v>1</v>
      </c>
      <c r="N529" s="141" t="s">
        <v>44</v>
      </c>
      <c r="P529" s="142">
        <f>O529*H529</f>
        <v>0</v>
      </c>
      <c r="Q529" s="142">
        <v>0</v>
      </c>
      <c r="R529" s="142">
        <f>Q529*H529</f>
        <v>0</v>
      </c>
      <c r="S529" s="142">
        <v>0</v>
      </c>
      <c r="T529" s="143">
        <f>S529*H529</f>
        <v>0</v>
      </c>
      <c r="AR529" s="144" t="s">
        <v>232</v>
      </c>
      <c r="AT529" s="144" t="s">
        <v>135</v>
      </c>
      <c r="AU529" s="144" t="s">
        <v>89</v>
      </c>
      <c r="AY529" s="16" t="s">
        <v>132</v>
      </c>
      <c r="BE529" s="145">
        <f>IF(N529="základní",J529,0)</f>
        <v>0</v>
      </c>
      <c r="BF529" s="145">
        <f>IF(N529="snížená",J529,0)</f>
        <v>0</v>
      </c>
      <c r="BG529" s="145">
        <f>IF(N529="zákl. přenesená",J529,0)</f>
        <v>0</v>
      </c>
      <c r="BH529" s="145">
        <f>IF(N529="sníž. přenesená",J529,0)</f>
        <v>0</v>
      </c>
      <c r="BI529" s="145">
        <f>IF(N529="nulová",J529,0)</f>
        <v>0</v>
      </c>
      <c r="BJ529" s="16" t="s">
        <v>87</v>
      </c>
      <c r="BK529" s="145">
        <f>ROUND(I529*H529,2)</f>
        <v>0</v>
      </c>
      <c r="BL529" s="16" t="s">
        <v>232</v>
      </c>
      <c r="BM529" s="144" t="s">
        <v>699</v>
      </c>
    </row>
    <row r="530" spans="2:47" s="1" customFormat="1" ht="11.25">
      <c r="B530" s="31"/>
      <c r="D530" s="146" t="s">
        <v>141</v>
      </c>
      <c r="F530" s="147" t="s">
        <v>700</v>
      </c>
      <c r="I530" s="148"/>
      <c r="L530" s="31"/>
      <c r="M530" s="149"/>
      <c r="T530" s="55"/>
      <c r="AT530" s="16" t="s">
        <v>141</v>
      </c>
      <c r="AU530" s="16" t="s">
        <v>89</v>
      </c>
    </row>
    <row r="531" spans="2:63" s="11" customFormat="1" ht="22.9" customHeight="1">
      <c r="B531" s="120"/>
      <c r="D531" s="121" t="s">
        <v>78</v>
      </c>
      <c r="E531" s="130" t="s">
        <v>701</v>
      </c>
      <c r="F531" s="130" t="s">
        <v>702</v>
      </c>
      <c r="I531" s="123"/>
      <c r="J531" s="131">
        <f>BK531</f>
        <v>0</v>
      </c>
      <c r="L531" s="120"/>
      <c r="M531" s="125"/>
      <c r="P531" s="126">
        <f>SUM(P532:P546)</f>
        <v>0</v>
      </c>
      <c r="R531" s="126">
        <f>SUM(R532:R546)</f>
        <v>0.04031856</v>
      </c>
      <c r="T531" s="127">
        <f>SUM(T532:T546)</f>
        <v>0</v>
      </c>
      <c r="AR531" s="121" t="s">
        <v>89</v>
      </c>
      <c r="AT531" s="128" t="s">
        <v>78</v>
      </c>
      <c r="AU531" s="128" t="s">
        <v>87</v>
      </c>
      <c r="AY531" s="121" t="s">
        <v>132</v>
      </c>
      <c r="BK531" s="129">
        <f>SUM(BK532:BK546)</f>
        <v>0</v>
      </c>
    </row>
    <row r="532" spans="2:65" s="1" customFormat="1" ht="24.2" customHeight="1">
      <c r="B532" s="31"/>
      <c r="C532" s="132" t="s">
        <v>703</v>
      </c>
      <c r="D532" s="132" t="s">
        <v>135</v>
      </c>
      <c r="E532" s="133" t="s">
        <v>704</v>
      </c>
      <c r="F532" s="134" t="s">
        <v>705</v>
      </c>
      <c r="G532" s="135" t="s">
        <v>138</v>
      </c>
      <c r="H532" s="136">
        <v>66.096</v>
      </c>
      <c r="I532" s="137"/>
      <c r="J532" s="138">
        <f>ROUND(I532*H532,2)</f>
        <v>0</v>
      </c>
      <c r="K532" s="139"/>
      <c r="L532" s="31"/>
      <c r="M532" s="140" t="s">
        <v>1</v>
      </c>
      <c r="N532" s="141" t="s">
        <v>44</v>
      </c>
      <c r="P532" s="142">
        <f>O532*H532</f>
        <v>0</v>
      </c>
      <c r="Q532" s="142">
        <v>8E-05</v>
      </c>
      <c r="R532" s="142">
        <f>Q532*H532</f>
        <v>0.00528768</v>
      </c>
      <c r="S532" s="142">
        <v>0</v>
      </c>
      <c r="T532" s="143">
        <f>S532*H532</f>
        <v>0</v>
      </c>
      <c r="AR532" s="144" t="s">
        <v>232</v>
      </c>
      <c r="AT532" s="144" t="s">
        <v>135</v>
      </c>
      <c r="AU532" s="144" t="s">
        <v>89</v>
      </c>
      <c r="AY532" s="16" t="s">
        <v>132</v>
      </c>
      <c r="BE532" s="145">
        <f>IF(N532="základní",J532,0)</f>
        <v>0</v>
      </c>
      <c r="BF532" s="145">
        <f>IF(N532="snížená",J532,0)</f>
        <v>0</v>
      </c>
      <c r="BG532" s="145">
        <f>IF(N532="zákl. přenesená",J532,0)</f>
        <v>0</v>
      </c>
      <c r="BH532" s="145">
        <f>IF(N532="sníž. přenesená",J532,0)</f>
        <v>0</v>
      </c>
      <c r="BI532" s="145">
        <f>IF(N532="nulová",J532,0)</f>
        <v>0</v>
      </c>
      <c r="BJ532" s="16" t="s">
        <v>87</v>
      </c>
      <c r="BK532" s="145">
        <f>ROUND(I532*H532,2)</f>
        <v>0</v>
      </c>
      <c r="BL532" s="16" t="s">
        <v>232</v>
      </c>
      <c r="BM532" s="144" t="s">
        <v>706</v>
      </c>
    </row>
    <row r="533" spans="2:47" s="1" customFormat="1" ht="11.25">
      <c r="B533" s="31"/>
      <c r="D533" s="146" t="s">
        <v>141</v>
      </c>
      <c r="F533" s="147" t="s">
        <v>707</v>
      </c>
      <c r="I533" s="148"/>
      <c r="L533" s="31"/>
      <c r="M533" s="149"/>
      <c r="T533" s="55"/>
      <c r="AT533" s="16" t="s">
        <v>141</v>
      </c>
      <c r="AU533" s="16" t="s">
        <v>89</v>
      </c>
    </row>
    <row r="534" spans="2:51" s="12" customFormat="1" ht="11.25">
      <c r="B534" s="150"/>
      <c r="D534" s="151" t="s">
        <v>143</v>
      </c>
      <c r="E534" s="152" t="s">
        <v>1</v>
      </c>
      <c r="F534" s="153" t="s">
        <v>586</v>
      </c>
      <c r="H534" s="152" t="s">
        <v>1</v>
      </c>
      <c r="I534" s="154"/>
      <c r="L534" s="150"/>
      <c r="M534" s="155"/>
      <c r="T534" s="156"/>
      <c r="AT534" s="152" t="s">
        <v>143</v>
      </c>
      <c r="AU534" s="152" t="s">
        <v>89</v>
      </c>
      <c r="AV534" s="12" t="s">
        <v>87</v>
      </c>
      <c r="AW534" s="12" t="s">
        <v>35</v>
      </c>
      <c r="AX534" s="12" t="s">
        <v>79</v>
      </c>
      <c r="AY534" s="152" t="s">
        <v>132</v>
      </c>
    </row>
    <row r="535" spans="2:51" s="13" customFormat="1" ht="11.25">
      <c r="B535" s="157"/>
      <c r="D535" s="151" t="s">
        <v>143</v>
      </c>
      <c r="E535" s="158" t="s">
        <v>1</v>
      </c>
      <c r="F535" s="159" t="s">
        <v>708</v>
      </c>
      <c r="H535" s="160">
        <v>62.717</v>
      </c>
      <c r="I535" s="161"/>
      <c r="L535" s="157"/>
      <c r="M535" s="162"/>
      <c r="T535" s="163"/>
      <c r="AT535" s="158" t="s">
        <v>143</v>
      </c>
      <c r="AU535" s="158" t="s">
        <v>89</v>
      </c>
      <c r="AV535" s="13" t="s">
        <v>89</v>
      </c>
      <c r="AW535" s="13" t="s">
        <v>35</v>
      </c>
      <c r="AX535" s="13" t="s">
        <v>79</v>
      </c>
      <c r="AY535" s="158" t="s">
        <v>132</v>
      </c>
    </row>
    <row r="536" spans="2:51" s="13" customFormat="1" ht="11.25">
      <c r="B536" s="157"/>
      <c r="D536" s="151" t="s">
        <v>143</v>
      </c>
      <c r="E536" s="158" t="s">
        <v>1</v>
      </c>
      <c r="F536" s="159" t="s">
        <v>709</v>
      </c>
      <c r="H536" s="160">
        <v>3.379</v>
      </c>
      <c r="I536" s="161"/>
      <c r="L536" s="157"/>
      <c r="M536" s="162"/>
      <c r="T536" s="163"/>
      <c r="AT536" s="158" t="s">
        <v>143</v>
      </c>
      <c r="AU536" s="158" t="s">
        <v>89</v>
      </c>
      <c r="AV536" s="13" t="s">
        <v>89</v>
      </c>
      <c r="AW536" s="13" t="s">
        <v>35</v>
      </c>
      <c r="AX536" s="13" t="s">
        <v>79</v>
      </c>
      <c r="AY536" s="158" t="s">
        <v>132</v>
      </c>
    </row>
    <row r="537" spans="2:51" s="14" customFormat="1" ht="11.25">
      <c r="B537" s="164"/>
      <c r="D537" s="151" t="s">
        <v>143</v>
      </c>
      <c r="E537" s="165" t="s">
        <v>1</v>
      </c>
      <c r="F537" s="166" t="s">
        <v>147</v>
      </c>
      <c r="H537" s="167">
        <v>66.096</v>
      </c>
      <c r="I537" s="168"/>
      <c r="L537" s="164"/>
      <c r="M537" s="169"/>
      <c r="T537" s="170"/>
      <c r="AT537" s="165" t="s">
        <v>143</v>
      </c>
      <c r="AU537" s="165" t="s">
        <v>89</v>
      </c>
      <c r="AV537" s="14" t="s">
        <v>139</v>
      </c>
      <c r="AW537" s="14" t="s">
        <v>35</v>
      </c>
      <c r="AX537" s="14" t="s">
        <v>87</v>
      </c>
      <c r="AY537" s="165" t="s">
        <v>132</v>
      </c>
    </row>
    <row r="538" spans="2:65" s="1" customFormat="1" ht="24.2" customHeight="1">
      <c r="B538" s="31"/>
      <c r="C538" s="132" t="s">
        <v>710</v>
      </c>
      <c r="D538" s="132" t="s">
        <v>135</v>
      </c>
      <c r="E538" s="133" t="s">
        <v>711</v>
      </c>
      <c r="F538" s="134" t="s">
        <v>712</v>
      </c>
      <c r="G538" s="135" t="s">
        <v>138</v>
      </c>
      <c r="H538" s="136">
        <v>66.096</v>
      </c>
      <c r="I538" s="137"/>
      <c r="J538" s="138">
        <f>ROUND(I538*H538,2)</f>
        <v>0</v>
      </c>
      <c r="K538" s="139"/>
      <c r="L538" s="31"/>
      <c r="M538" s="140" t="s">
        <v>1</v>
      </c>
      <c r="N538" s="141" t="s">
        <v>44</v>
      </c>
      <c r="P538" s="142">
        <f>O538*H538</f>
        <v>0</v>
      </c>
      <c r="Q538" s="142">
        <v>0.00017</v>
      </c>
      <c r="R538" s="142">
        <f>Q538*H538</f>
        <v>0.011236320000000001</v>
      </c>
      <c r="S538" s="142">
        <v>0</v>
      </c>
      <c r="T538" s="143">
        <f>S538*H538</f>
        <v>0</v>
      </c>
      <c r="AR538" s="144" t="s">
        <v>232</v>
      </c>
      <c r="AT538" s="144" t="s">
        <v>135</v>
      </c>
      <c r="AU538" s="144" t="s">
        <v>89</v>
      </c>
      <c r="AY538" s="16" t="s">
        <v>132</v>
      </c>
      <c r="BE538" s="145">
        <f>IF(N538="základní",J538,0)</f>
        <v>0</v>
      </c>
      <c r="BF538" s="145">
        <f>IF(N538="snížená",J538,0)</f>
        <v>0</v>
      </c>
      <c r="BG538" s="145">
        <f>IF(N538="zákl. přenesená",J538,0)</f>
        <v>0</v>
      </c>
      <c r="BH538" s="145">
        <f>IF(N538="sníž. přenesená",J538,0)</f>
        <v>0</v>
      </c>
      <c r="BI538" s="145">
        <f>IF(N538="nulová",J538,0)</f>
        <v>0</v>
      </c>
      <c r="BJ538" s="16" t="s">
        <v>87</v>
      </c>
      <c r="BK538" s="145">
        <f>ROUND(I538*H538,2)</f>
        <v>0</v>
      </c>
      <c r="BL538" s="16" t="s">
        <v>232</v>
      </c>
      <c r="BM538" s="144" t="s">
        <v>713</v>
      </c>
    </row>
    <row r="539" spans="2:47" s="1" customFormat="1" ht="11.25">
      <c r="B539" s="31"/>
      <c r="D539" s="146" t="s">
        <v>141</v>
      </c>
      <c r="F539" s="147" t="s">
        <v>714</v>
      </c>
      <c r="I539" s="148"/>
      <c r="L539" s="31"/>
      <c r="M539" s="149"/>
      <c r="T539" s="55"/>
      <c r="AT539" s="16" t="s">
        <v>141</v>
      </c>
      <c r="AU539" s="16" t="s">
        <v>89</v>
      </c>
    </row>
    <row r="540" spans="2:65" s="1" customFormat="1" ht="24.2" customHeight="1">
      <c r="B540" s="31"/>
      <c r="C540" s="132" t="s">
        <v>715</v>
      </c>
      <c r="D540" s="132" t="s">
        <v>135</v>
      </c>
      <c r="E540" s="133" t="s">
        <v>716</v>
      </c>
      <c r="F540" s="134" t="s">
        <v>717</v>
      </c>
      <c r="G540" s="135" t="s">
        <v>138</v>
      </c>
      <c r="H540" s="136">
        <v>66.096</v>
      </c>
      <c r="I540" s="137"/>
      <c r="J540" s="138">
        <f>ROUND(I540*H540,2)</f>
        <v>0</v>
      </c>
      <c r="K540" s="139"/>
      <c r="L540" s="31"/>
      <c r="M540" s="140" t="s">
        <v>1</v>
      </c>
      <c r="N540" s="141" t="s">
        <v>44</v>
      </c>
      <c r="P540" s="142">
        <f>O540*H540</f>
        <v>0</v>
      </c>
      <c r="Q540" s="142">
        <v>0.00012</v>
      </c>
      <c r="R540" s="142">
        <f>Q540*H540</f>
        <v>0.007931520000000001</v>
      </c>
      <c r="S540" s="142">
        <v>0</v>
      </c>
      <c r="T540" s="143">
        <f>S540*H540</f>
        <v>0</v>
      </c>
      <c r="AR540" s="144" t="s">
        <v>232</v>
      </c>
      <c r="AT540" s="144" t="s">
        <v>135</v>
      </c>
      <c r="AU540" s="144" t="s">
        <v>89</v>
      </c>
      <c r="AY540" s="16" t="s">
        <v>132</v>
      </c>
      <c r="BE540" s="145">
        <f>IF(N540="základní",J540,0)</f>
        <v>0</v>
      </c>
      <c r="BF540" s="145">
        <f>IF(N540="snížená",J540,0)</f>
        <v>0</v>
      </c>
      <c r="BG540" s="145">
        <f>IF(N540="zákl. přenesená",J540,0)</f>
        <v>0</v>
      </c>
      <c r="BH540" s="145">
        <f>IF(N540="sníž. přenesená",J540,0)</f>
        <v>0</v>
      </c>
      <c r="BI540" s="145">
        <f>IF(N540="nulová",J540,0)</f>
        <v>0</v>
      </c>
      <c r="BJ540" s="16" t="s">
        <v>87</v>
      </c>
      <c r="BK540" s="145">
        <f>ROUND(I540*H540,2)</f>
        <v>0</v>
      </c>
      <c r="BL540" s="16" t="s">
        <v>232</v>
      </c>
      <c r="BM540" s="144" t="s">
        <v>718</v>
      </c>
    </row>
    <row r="541" spans="2:47" s="1" customFormat="1" ht="11.25">
      <c r="B541" s="31"/>
      <c r="D541" s="146" t="s">
        <v>141</v>
      </c>
      <c r="F541" s="147" t="s">
        <v>719</v>
      </c>
      <c r="I541" s="148"/>
      <c r="L541" s="31"/>
      <c r="M541" s="149"/>
      <c r="T541" s="55"/>
      <c r="AT541" s="16" t="s">
        <v>141</v>
      </c>
      <c r="AU541" s="16" t="s">
        <v>89</v>
      </c>
    </row>
    <row r="542" spans="2:65" s="1" customFormat="1" ht="24.2" customHeight="1">
      <c r="B542" s="31"/>
      <c r="C542" s="132" t="s">
        <v>720</v>
      </c>
      <c r="D542" s="132" t="s">
        <v>135</v>
      </c>
      <c r="E542" s="133" t="s">
        <v>721</v>
      </c>
      <c r="F542" s="134" t="s">
        <v>722</v>
      </c>
      <c r="G542" s="135" t="s">
        <v>138</v>
      </c>
      <c r="H542" s="136">
        <v>132.192</v>
      </c>
      <c r="I542" s="137"/>
      <c r="J542" s="138">
        <f>ROUND(I542*H542,2)</f>
        <v>0</v>
      </c>
      <c r="K542" s="139"/>
      <c r="L542" s="31"/>
      <c r="M542" s="140" t="s">
        <v>1</v>
      </c>
      <c r="N542" s="141" t="s">
        <v>44</v>
      </c>
      <c r="P542" s="142">
        <f>O542*H542</f>
        <v>0</v>
      </c>
      <c r="Q542" s="142">
        <v>0.00012</v>
      </c>
      <c r="R542" s="142">
        <f>Q542*H542</f>
        <v>0.015863040000000002</v>
      </c>
      <c r="S542" s="142">
        <v>0</v>
      </c>
      <c r="T542" s="143">
        <f>S542*H542</f>
        <v>0</v>
      </c>
      <c r="AR542" s="144" t="s">
        <v>232</v>
      </c>
      <c r="AT542" s="144" t="s">
        <v>135</v>
      </c>
      <c r="AU542" s="144" t="s">
        <v>89</v>
      </c>
      <c r="AY542" s="16" t="s">
        <v>132</v>
      </c>
      <c r="BE542" s="145">
        <f>IF(N542="základní",J542,0)</f>
        <v>0</v>
      </c>
      <c r="BF542" s="145">
        <f>IF(N542="snížená",J542,0)</f>
        <v>0</v>
      </c>
      <c r="BG542" s="145">
        <f>IF(N542="zákl. přenesená",J542,0)</f>
        <v>0</v>
      </c>
      <c r="BH542" s="145">
        <f>IF(N542="sníž. přenesená",J542,0)</f>
        <v>0</v>
      </c>
      <c r="BI542" s="145">
        <f>IF(N542="nulová",J542,0)</f>
        <v>0</v>
      </c>
      <c r="BJ542" s="16" t="s">
        <v>87</v>
      </c>
      <c r="BK542" s="145">
        <f>ROUND(I542*H542,2)</f>
        <v>0</v>
      </c>
      <c r="BL542" s="16" t="s">
        <v>232</v>
      </c>
      <c r="BM542" s="144" t="s">
        <v>723</v>
      </c>
    </row>
    <row r="543" spans="2:47" s="1" customFormat="1" ht="11.25">
      <c r="B543" s="31"/>
      <c r="D543" s="146" t="s">
        <v>141</v>
      </c>
      <c r="F543" s="147" t="s">
        <v>724</v>
      </c>
      <c r="I543" s="148"/>
      <c r="L543" s="31"/>
      <c r="M543" s="149"/>
      <c r="T543" s="55"/>
      <c r="AT543" s="16" t="s">
        <v>141</v>
      </c>
      <c r="AU543" s="16" t="s">
        <v>89</v>
      </c>
    </row>
    <row r="544" spans="2:51" s="12" customFormat="1" ht="11.25">
      <c r="B544" s="150"/>
      <c r="D544" s="151" t="s">
        <v>143</v>
      </c>
      <c r="E544" s="152" t="s">
        <v>1</v>
      </c>
      <c r="F544" s="153" t="s">
        <v>725</v>
      </c>
      <c r="H544" s="152" t="s">
        <v>1</v>
      </c>
      <c r="I544" s="154"/>
      <c r="L544" s="150"/>
      <c r="M544" s="155"/>
      <c r="T544" s="156"/>
      <c r="AT544" s="152" t="s">
        <v>143</v>
      </c>
      <c r="AU544" s="152" t="s">
        <v>89</v>
      </c>
      <c r="AV544" s="12" t="s">
        <v>87</v>
      </c>
      <c r="AW544" s="12" t="s">
        <v>35</v>
      </c>
      <c r="AX544" s="12" t="s">
        <v>79</v>
      </c>
      <c r="AY544" s="152" t="s">
        <v>132</v>
      </c>
    </row>
    <row r="545" spans="2:51" s="13" customFormat="1" ht="11.25">
      <c r="B545" s="157"/>
      <c r="D545" s="151" t="s">
        <v>143</v>
      </c>
      <c r="E545" s="158" t="s">
        <v>1</v>
      </c>
      <c r="F545" s="159" t="s">
        <v>726</v>
      </c>
      <c r="H545" s="160">
        <v>132.192</v>
      </c>
      <c r="I545" s="161"/>
      <c r="L545" s="157"/>
      <c r="M545" s="162"/>
      <c r="T545" s="163"/>
      <c r="AT545" s="158" t="s">
        <v>143</v>
      </c>
      <c r="AU545" s="158" t="s">
        <v>89</v>
      </c>
      <c r="AV545" s="13" t="s">
        <v>89</v>
      </c>
      <c r="AW545" s="13" t="s">
        <v>35</v>
      </c>
      <c r="AX545" s="13" t="s">
        <v>79</v>
      </c>
      <c r="AY545" s="158" t="s">
        <v>132</v>
      </c>
    </row>
    <row r="546" spans="2:51" s="14" customFormat="1" ht="11.25">
      <c r="B546" s="164"/>
      <c r="D546" s="151" t="s">
        <v>143</v>
      </c>
      <c r="E546" s="165" t="s">
        <v>1</v>
      </c>
      <c r="F546" s="166" t="s">
        <v>147</v>
      </c>
      <c r="H546" s="167">
        <v>132.192</v>
      </c>
      <c r="I546" s="168"/>
      <c r="L546" s="164"/>
      <c r="M546" s="169"/>
      <c r="T546" s="170"/>
      <c r="AT546" s="165" t="s">
        <v>143</v>
      </c>
      <c r="AU546" s="165" t="s">
        <v>89</v>
      </c>
      <c r="AV546" s="14" t="s">
        <v>139</v>
      </c>
      <c r="AW546" s="14" t="s">
        <v>35</v>
      </c>
      <c r="AX546" s="14" t="s">
        <v>87</v>
      </c>
      <c r="AY546" s="165" t="s">
        <v>132</v>
      </c>
    </row>
    <row r="547" spans="2:63" s="11" customFormat="1" ht="22.9" customHeight="1">
      <c r="B547" s="120"/>
      <c r="D547" s="121" t="s">
        <v>78</v>
      </c>
      <c r="E547" s="130" t="s">
        <v>727</v>
      </c>
      <c r="F547" s="130" t="s">
        <v>728</v>
      </c>
      <c r="I547" s="123"/>
      <c r="J547" s="131">
        <f>BK547</f>
        <v>0</v>
      </c>
      <c r="L547" s="120"/>
      <c r="M547" s="125"/>
      <c r="P547" s="126">
        <f>SUM(P548:P573)</f>
        <v>0</v>
      </c>
      <c r="R547" s="126">
        <f>SUM(R548:R573)</f>
        <v>0.6646922</v>
      </c>
      <c r="T547" s="127">
        <f>SUM(T548:T573)</f>
        <v>0.12740102</v>
      </c>
      <c r="AR547" s="121" t="s">
        <v>89</v>
      </c>
      <c r="AT547" s="128" t="s">
        <v>78</v>
      </c>
      <c r="AU547" s="128" t="s">
        <v>87</v>
      </c>
      <c r="AY547" s="121" t="s">
        <v>132</v>
      </c>
      <c r="BK547" s="129">
        <f>SUM(BK548:BK573)</f>
        <v>0</v>
      </c>
    </row>
    <row r="548" spans="2:65" s="1" customFormat="1" ht="16.5" customHeight="1">
      <c r="B548" s="31"/>
      <c r="C548" s="132" t="s">
        <v>729</v>
      </c>
      <c r="D548" s="132" t="s">
        <v>135</v>
      </c>
      <c r="E548" s="133" t="s">
        <v>730</v>
      </c>
      <c r="F548" s="134" t="s">
        <v>731</v>
      </c>
      <c r="G548" s="135" t="s">
        <v>138</v>
      </c>
      <c r="H548" s="136">
        <v>402.842</v>
      </c>
      <c r="I548" s="137"/>
      <c r="J548" s="138">
        <f>ROUND(I548*H548,2)</f>
        <v>0</v>
      </c>
      <c r="K548" s="139"/>
      <c r="L548" s="31"/>
      <c r="M548" s="140" t="s">
        <v>1</v>
      </c>
      <c r="N548" s="141" t="s">
        <v>44</v>
      </c>
      <c r="P548" s="142">
        <f>O548*H548</f>
        <v>0</v>
      </c>
      <c r="Q548" s="142">
        <v>0.001</v>
      </c>
      <c r="R548" s="142">
        <f>Q548*H548</f>
        <v>0.402842</v>
      </c>
      <c r="S548" s="142">
        <v>0.00031</v>
      </c>
      <c r="T548" s="143">
        <f>S548*H548</f>
        <v>0.12488102</v>
      </c>
      <c r="AR548" s="144" t="s">
        <v>232</v>
      </c>
      <c r="AT548" s="144" t="s">
        <v>135</v>
      </c>
      <c r="AU548" s="144" t="s">
        <v>89</v>
      </c>
      <c r="AY548" s="16" t="s">
        <v>132</v>
      </c>
      <c r="BE548" s="145">
        <f>IF(N548="základní",J548,0)</f>
        <v>0</v>
      </c>
      <c r="BF548" s="145">
        <f>IF(N548="snížená",J548,0)</f>
        <v>0</v>
      </c>
      <c r="BG548" s="145">
        <f>IF(N548="zákl. přenesená",J548,0)</f>
        <v>0</v>
      </c>
      <c r="BH548" s="145">
        <f>IF(N548="sníž. přenesená",J548,0)</f>
        <v>0</v>
      </c>
      <c r="BI548" s="145">
        <f>IF(N548="nulová",J548,0)</f>
        <v>0</v>
      </c>
      <c r="BJ548" s="16" t="s">
        <v>87</v>
      </c>
      <c r="BK548" s="145">
        <f>ROUND(I548*H548,2)</f>
        <v>0</v>
      </c>
      <c r="BL548" s="16" t="s">
        <v>232</v>
      </c>
      <c r="BM548" s="144" t="s">
        <v>732</v>
      </c>
    </row>
    <row r="549" spans="2:47" s="1" customFormat="1" ht="11.25">
      <c r="B549" s="31"/>
      <c r="D549" s="146" t="s">
        <v>141</v>
      </c>
      <c r="F549" s="147" t="s">
        <v>733</v>
      </c>
      <c r="I549" s="148"/>
      <c r="L549" s="31"/>
      <c r="M549" s="149"/>
      <c r="T549" s="55"/>
      <c r="AT549" s="16" t="s">
        <v>141</v>
      </c>
      <c r="AU549" s="16" t="s">
        <v>89</v>
      </c>
    </row>
    <row r="550" spans="2:51" s="12" customFormat="1" ht="11.25">
      <c r="B550" s="150"/>
      <c r="D550" s="151" t="s">
        <v>143</v>
      </c>
      <c r="E550" s="152" t="s">
        <v>1</v>
      </c>
      <c r="F550" s="153" t="s">
        <v>144</v>
      </c>
      <c r="H550" s="152" t="s">
        <v>1</v>
      </c>
      <c r="I550" s="154"/>
      <c r="L550" s="150"/>
      <c r="M550" s="155"/>
      <c r="T550" s="156"/>
      <c r="AT550" s="152" t="s">
        <v>143</v>
      </c>
      <c r="AU550" s="152" t="s">
        <v>89</v>
      </c>
      <c r="AV550" s="12" t="s">
        <v>87</v>
      </c>
      <c r="AW550" s="12" t="s">
        <v>35</v>
      </c>
      <c r="AX550" s="12" t="s">
        <v>79</v>
      </c>
      <c r="AY550" s="152" t="s">
        <v>132</v>
      </c>
    </row>
    <row r="551" spans="2:51" s="12" customFormat="1" ht="11.25">
      <c r="B551" s="150"/>
      <c r="D551" s="151" t="s">
        <v>143</v>
      </c>
      <c r="E551" s="152" t="s">
        <v>1</v>
      </c>
      <c r="F551" s="153" t="s">
        <v>145</v>
      </c>
      <c r="H551" s="152" t="s">
        <v>1</v>
      </c>
      <c r="I551" s="154"/>
      <c r="L551" s="150"/>
      <c r="M551" s="155"/>
      <c r="T551" s="156"/>
      <c r="AT551" s="152" t="s">
        <v>143</v>
      </c>
      <c r="AU551" s="152" t="s">
        <v>89</v>
      </c>
      <c r="AV551" s="12" t="s">
        <v>87</v>
      </c>
      <c r="AW551" s="12" t="s">
        <v>35</v>
      </c>
      <c r="AX551" s="12" t="s">
        <v>79</v>
      </c>
      <c r="AY551" s="152" t="s">
        <v>132</v>
      </c>
    </row>
    <row r="552" spans="2:51" s="13" customFormat="1" ht="11.25">
      <c r="B552" s="157"/>
      <c r="D552" s="151" t="s">
        <v>143</v>
      </c>
      <c r="E552" s="158" t="s">
        <v>1</v>
      </c>
      <c r="F552" s="159" t="s">
        <v>162</v>
      </c>
      <c r="H552" s="160">
        <v>395.282</v>
      </c>
      <c r="I552" s="161"/>
      <c r="L552" s="157"/>
      <c r="M552" s="162"/>
      <c r="T552" s="163"/>
      <c r="AT552" s="158" t="s">
        <v>143</v>
      </c>
      <c r="AU552" s="158" t="s">
        <v>89</v>
      </c>
      <c r="AV552" s="13" t="s">
        <v>89</v>
      </c>
      <c r="AW552" s="13" t="s">
        <v>35</v>
      </c>
      <c r="AX552" s="13" t="s">
        <v>79</v>
      </c>
      <c r="AY552" s="158" t="s">
        <v>132</v>
      </c>
    </row>
    <row r="553" spans="2:51" s="13" customFormat="1" ht="11.25">
      <c r="B553" s="157"/>
      <c r="D553" s="151" t="s">
        <v>143</v>
      </c>
      <c r="E553" s="158" t="s">
        <v>1</v>
      </c>
      <c r="F553" s="159" t="s">
        <v>146</v>
      </c>
      <c r="H553" s="160">
        <v>7.56</v>
      </c>
      <c r="I553" s="161"/>
      <c r="L553" s="157"/>
      <c r="M553" s="162"/>
      <c r="T553" s="163"/>
      <c r="AT553" s="158" t="s">
        <v>143</v>
      </c>
      <c r="AU553" s="158" t="s">
        <v>89</v>
      </c>
      <c r="AV553" s="13" t="s">
        <v>89</v>
      </c>
      <c r="AW553" s="13" t="s">
        <v>35</v>
      </c>
      <c r="AX553" s="13" t="s">
        <v>79</v>
      </c>
      <c r="AY553" s="158" t="s">
        <v>132</v>
      </c>
    </row>
    <row r="554" spans="2:51" s="14" customFormat="1" ht="11.25">
      <c r="B554" s="164"/>
      <c r="D554" s="151" t="s">
        <v>143</v>
      </c>
      <c r="E554" s="165" t="s">
        <v>1</v>
      </c>
      <c r="F554" s="166" t="s">
        <v>147</v>
      </c>
      <c r="H554" s="167">
        <v>402.842</v>
      </c>
      <c r="I554" s="168"/>
      <c r="L554" s="164"/>
      <c r="M554" s="169"/>
      <c r="T554" s="170"/>
      <c r="AT554" s="165" t="s">
        <v>143</v>
      </c>
      <c r="AU554" s="165" t="s">
        <v>89</v>
      </c>
      <c r="AV554" s="14" t="s">
        <v>139</v>
      </c>
      <c r="AW554" s="14" t="s">
        <v>35</v>
      </c>
      <c r="AX554" s="14" t="s">
        <v>87</v>
      </c>
      <c r="AY554" s="165" t="s">
        <v>132</v>
      </c>
    </row>
    <row r="555" spans="2:65" s="1" customFormat="1" ht="16.5" customHeight="1">
      <c r="B555" s="31"/>
      <c r="C555" s="132" t="s">
        <v>734</v>
      </c>
      <c r="D555" s="132" t="s">
        <v>135</v>
      </c>
      <c r="E555" s="133" t="s">
        <v>735</v>
      </c>
      <c r="F555" s="134" t="s">
        <v>736</v>
      </c>
      <c r="G555" s="135" t="s">
        <v>138</v>
      </c>
      <c r="H555" s="136">
        <v>84</v>
      </c>
      <c r="I555" s="137"/>
      <c r="J555" s="138">
        <f>ROUND(I555*H555,2)</f>
        <v>0</v>
      </c>
      <c r="K555" s="139"/>
      <c r="L555" s="31"/>
      <c r="M555" s="140" t="s">
        <v>1</v>
      </c>
      <c r="N555" s="141" t="s">
        <v>44</v>
      </c>
      <c r="P555" s="142">
        <f>O555*H555</f>
        <v>0</v>
      </c>
      <c r="Q555" s="142">
        <v>0</v>
      </c>
      <c r="R555" s="142">
        <f>Q555*H555</f>
        <v>0</v>
      </c>
      <c r="S555" s="142">
        <v>3E-05</v>
      </c>
      <c r="T555" s="143">
        <f>S555*H555</f>
        <v>0.00252</v>
      </c>
      <c r="AR555" s="144" t="s">
        <v>232</v>
      </c>
      <c r="AT555" s="144" t="s">
        <v>135</v>
      </c>
      <c r="AU555" s="144" t="s">
        <v>89</v>
      </c>
      <c r="AY555" s="16" t="s">
        <v>132</v>
      </c>
      <c r="BE555" s="145">
        <f>IF(N555="základní",J555,0)</f>
        <v>0</v>
      </c>
      <c r="BF555" s="145">
        <f>IF(N555="snížená",J555,0)</f>
        <v>0</v>
      </c>
      <c r="BG555" s="145">
        <f>IF(N555="zákl. přenesená",J555,0)</f>
        <v>0</v>
      </c>
      <c r="BH555" s="145">
        <f>IF(N555="sníž. přenesená",J555,0)</f>
        <v>0</v>
      </c>
      <c r="BI555" s="145">
        <f>IF(N555="nulová",J555,0)</f>
        <v>0</v>
      </c>
      <c r="BJ555" s="16" t="s">
        <v>87</v>
      </c>
      <c r="BK555" s="145">
        <f>ROUND(I555*H555,2)</f>
        <v>0</v>
      </c>
      <c r="BL555" s="16" t="s">
        <v>232</v>
      </c>
      <c r="BM555" s="144" t="s">
        <v>737</v>
      </c>
    </row>
    <row r="556" spans="2:47" s="1" customFormat="1" ht="11.25">
      <c r="B556" s="31"/>
      <c r="D556" s="146" t="s">
        <v>141</v>
      </c>
      <c r="F556" s="147" t="s">
        <v>738</v>
      </c>
      <c r="I556" s="148"/>
      <c r="L556" s="31"/>
      <c r="M556" s="149"/>
      <c r="T556" s="55"/>
      <c r="AT556" s="16" t="s">
        <v>141</v>
      </c>
      <c r="AU556" s="16" t="s">
        <v>89</v>
      </c>
    </row>
    <row r="557" spans="2:51" s="12" customFormat="1" ht="11.25">
      <c r="B557" s="150"/>
      <c r="D557" s="151" t="s">
        <v>143</v>
      </c>
      <c r="E557" s="152" t="s">
        <v>1</v>
      </c>
      <c r="F557" s="153" t="s">
        <v>739</v>
      </c>
      <c r="H557" s="152" t="s">
        <v>1</v>
      </c>
      <c r="I557" s="154"/>
      <c r="L557" s="150"/>
      <c r="M557" s="155"/>
      <c r="T557" s="156"/>
      <c r="AT557" s="152" t="s">
        <v>143</v>
      </c>
      <c r="AU557" s="152" t="s">
        <v>89</v>
      </c>
      <c r="AV557" s="12" t="s">
        <v>87</v>
      </c>
      <c r="AW557" s="12" t="s">
        <v>35</v>
      </c>
      <c r="AX557" s="12" t="s">
        <v>79</v>
      </c>
      <c r="AY557" s="152" t="s">
        <v>132</v>
      </c>
    </row>
    <row r="558" spans="2:51" s="13" customFormat="1" ht="11.25">
      <c r="B558" s="157"/>
      <c r="D558" s="151" t="s">
        <v>143</v>
      </c>
      <c r="E558" s="158" t="s">
        <v>1</v>
      </c>
      <c r="F558" s="159" t="s">
        <v>203</v>
      </c>
      <c r="H558" s="160">
        <v>84</v>
      </c>
      <c r="I558" s="161"/>
      <c r="L558" s="157"/>
      <c r="M558" s="162"/>
      <c r="T558" s="163"/>
      <c r="AT558" s="158" t="s">
        <v>143</v>
      </c>
      <c r="AU558" s="158" t="s">
        <v>89</v>
      </c>
      <c r="AV558" s="13" t="s">
        <v>89</v>
      </c>
      <c r="AW558" s="13" t="s">
        <v>35</v>
      </c>
      <c r="AX558" s="13" t="s">
        <v>79</v>
      </c>
      <c r="AY558" s="158" t="s">
        <v>132</v>
      </c>
    </row>
    <row r="559" spans="2:51" s="14" customFormat="1" ht="11.25">
      <c r="B559" s="164"/>
      <c r="D559" s="151" t="s">
        <v>143</v>
      </c>
      <c r="E559" s="165" t="s">
        <v>1</v>
      </c>
      <c r="F559" s="166" t="s">
        <v>147</v>
      </c>
      <c r="H559" s="167">
        <v>84</v>
      </c>
      <c r="I559" s="168"/>
      <c r="L559" s="164"/>
      <c r="M559" s="169"/>
      <c r="T559" s="170"/>
      <c r="AT559" s="165" t="s">
        <v>143</v>
      </c>
      <c r="AU559" s="165" t="s">
        <v>89</v>
      </c>
      <c r="AV559" s="14" t="s">
        <v>139</v>
      </c>
      <c r="AW559" s="14" t="s">
        <v>35</v>
      </c>
      <c r="AX559" s="14" t="s">
        <v>87</v>
      </c>
      <c r="AY559" s="165" t="s">
        <v>132</v>
      </c>
    </row>
    <row r="560" spans="2:65" s="1" customFormat="1" ht="16.5" customHeight="1">
      <c r="B560" s="31"/>
      <c r="C560" s="171" t="s">
        <v>740</v>
      </c>
      <c r="D560" s="171" t="s">
        <v>212</v>
      </c>
      <c r="E560" s="172" t="s">
        <v>741</v>
      </c>
      <c r="F560" s="173" t="s">
        <v>742</v>
      </c>
      <c r="G560" s="174" t="s">
        <v>138</v>
      </c>
      <c r="H560" s="175">
        <v>88.2</v>
      </c>
      <c r="I560" s="176"/>
      <c r="J560" s="177">
        <f>ROUND(I560*H560,2)</f>
        <v>0</v>
      </c>
      <c r="K560" s="178"/>
      <c r="L560" s="179"/>
      <c r="M560" s="180" t="s">
        <v>1</v>
      </c>
      <c r="N560" s="181" t="s">
        <v>44</v>
      </c>
      <c r="P560" s="142">
        <f>O560*H560</f>
        <v>0</v>
      </c>
      <c r="Q560" s="142">
        <v>4E-05</v>
      </c>
      <c r="R560" s="142">
        <f>Q560*H560</f>
        <v>0.0035280000000000003</v>
      </c>
      <c r="S560" s="142">
        <v>0</v>
      </c>
      <c r="T560" s="143">
        <f>S560*H560</f>
        <v>0</v>
      </c>
      <c r="AR560" s="144" t="s">
        <v>326</v>
      </c>
      <c r="AT560" s="144" t="s">
        <v>212</v>
      </c>
      <c r="AU560" s="144" t="s">
        <v>89</v>
      </c>
      <c r="AY560" s="16" t="s">
        <v>132</v>
      </c>
      <c r="BE560" s="145">
        <f>IF(N560="základní",J560,0)</f>
        <v>0</v>
      </c>
      <c r="BF560" s="145">
        <f>IF(N560="snížená",J560,0)</f>
        <v>0</v>
      </c>
      <c r="BG560" s="145">
        <f>IF(N560="zákl. přenesená",J560,0)</f>
        <v>0</v>
      </c>
      <c r="BH560" s="145">
        <f>IF(N560="sníž. přenesená",J560,0)</f>
        <v>0</v>
      </c>
      <c r="BI560" s="145">
        <f>IF(N560="nulová",J560,0)</f>
        <v>0</v>
      </c>
      <c r="BJ560" s="16" t="s">
        <v>87</v>
      </c>
      <c r="BK560" s="145">
        <f>ROUND(I560*H560,2)</f>
        <v>0</v>
      </c>
      <c r="BL560" s="16" t="s">
        <v>232</v>
      </c>
      <c r="BM560" s="144" t="s">
        <v>743</v>
      </c>
    </row>
    <row r="561" spans="2:51" s="13" customFormat="1" ht="11.25">
      <c r="B561" s="157"/>
      <c r="D561" s="151" t="s">
        <v>143</v>
      </c>
      <c r="E561" s="158" t="s">
        <v>1</v>
      </c>
      <c r="F561" s="159" t="s">
        <v>744</v>
      </c>
      <c r="H561" s="160">
        <v>88.2</v>
      </c>
      <c r="I561" s="161"/>
      <c r="L561" s="157"/>
      <c r="M561" s="162"/>
      <c r="T561" s="163"/>
      <c r="AT561" s="158" t="s">
        <v>143</v>
      </c>
      <c r="AU561" s="158" t="s">
        <v>89</v>
      </c>
      <c r="AV561" s="13" t="s">
        <v>89</v>
      </c>
      <c r="AW561" s="13" t="s">
        <v>35</v>
      </c>
      <c r="AX561" s="13" t="s">
        <v>79</v>
      </c>
      <c r="AY561" s="158" t="s">
        <v>132</v>
      </c>
    </row>
    <row r="562" spans="2:51" s="14" customFormat="1" ht="11.25">
      <c r="B562" s="164"/>
      <c r="D562" s="151" t="s">
        <v>143</v>
      </c>
      <c r="E562" s="165" t="s">
        <v>1</v>
      </c>
      <c r="F562" s="166" t="s">
        <v>147</v>
      </c>
      <c r="H562" s="167">
        <v>88.2</v>
      </c>
      <c r="I562" s="168"/>
      <c r="L562" s="164"/>
      <c r="M562" s="169"/>
      <c r="T562" s="170"/>
      <c r="AT562" s="165" t="s">
        <v>143</v>
      </c>
      <c r="AU562" s="165" t="s">
        <v>89</v>
      </c>
      <c r="AV562" s="14" t="s">
        <v>139</v>
      </c>
      <c r="AW562" s="14" t="s">
        <v>35</v>
      </c>
      <c r="AX562" s="14" t="s">
        <v>87</v>
      </c>
      <c r="AY562" s="165" t="s">
        <v>132</v>
      </c>
    </row>
    <row r="563" spans="2:65" s="1" customFormat="1" ht="24.2" customHeight="1">
      <c r="B563" s="31"/>
      <c r="C563" s="132" t="s">
        <v>745</v>
      </c>
      <c r="D563" s="132" t="s">
        <v>135</v>
      </c>
      <c r="E563" s="133" t="s">
        <v>746</v>
      </c>
      <c r="F563" s="134" t="s">
        <v>747</v>
      </c>
      <c r="G563" s="135" t="s">
        <v>138</v>
      </c>
      <c r="H563" s="136">
        <v>561.57</v>
      </c>
      <c r="I563" s="137"/>
      <c r="J563" s="138">
        <f>ROUND(I563*H563,2)</f>
        <v>0</v>
      </c>
      <c r="K563" s="139"/>
      <c r="L563" s="31"/>
      <c r="M563" s="140" t="s">
        <v>1</v>
      </c>
      <c r="N563" s="141" t="s">
        <v>44</v>
      </c>
      <c r="P563" s="142">
        <f>O563*H563</f>
        <v>0</v>
      </c>
      <c r="Q563" s="142">
        <v>0.0002</v>
      </c>
      <c r="R563" s="142">
        <f>Q563*H563</f>
        <v>0.11231400000000001</v>
      </c>
      <c r="S563" s="142">
        <v>0</v>
      </c>
      <c r="T563" s="143">
        <f>S563*H563</f>
        <v>0</v>
      </c>
      <c r="AR563" s="144" t="s">
        <v>232</v>
      </c>
      <c r="AT563" s="144" t="s">
        <v>135</v>
      </c>
      <c r="AU563" s="144" t="s">
        <v>89</v>
      </c>
      <c r="AY563" s="16" t="s">
        <v>132</v>
      </c>
      <c r="BE563" s="145">
        <f>IF(N563="základní",J563,0)</f>
        <v>0</v>
      </c>
      <c r="BF563" s="145">
        <f>IF(N563="snížená",J563,0)</f>
        <v>0</v>
      </c>
      <c r="BG563" s="145">
        <f>IF(N563="zákl. přenesená",J563,0)</f>
        <v>0</v>
      </c>
      <c r="BH563" s="145">
        <f>IF(N563="sníž. přenesená",J563,0)</f>
        <v>0</v>
      </c>
      <c r="BI563" s="145">
        <f>IF(N563="nulová",J563,0)</f>
        <v>0</v>
      </c>
      <c r="BJ563" s="16" t="s">
        <v>87</v>
      </c>
      <c r="BK563" s="145">
        <f>ROUND(I563*H563,2)</f>
        <v>0</v>
      </c>
      <c r="BL563" s="16" t="s">
        <v>232</v>
      </c>
      <c r="BM563" s="144" t="s">
        <v>748</v>
      </c>
    </row>
    <row r="564" spans="2:47" s="1" customFormat="1" ht="11.25">
      <c r="B564" s="31"/>
      <c r="D564" s="146" t="s">
        <v>141</v>
      </c>
      <c r="F564" s="147" t="s">
        <v>749</v>
      </c>
      <c r="I564" s="148"/>
      <c r="L564" s="31"/>
      <c r="M564" s="149"/>
      <c r="T564" s="55"/>
      <c r="AT564" s="16" t="s">
        <v>141</v>
      </c>
      <c r="AU564" s="16" t="s">
        <v>89</v>
      </c>
    </row>
    <row r="565" spans="2:51" s="12" customFormat="1" ht="11.25">
      <c r="B565" s="150"/>
      <c r="D565" s="151" t="s">
        <v>143</v>
      </c>
      <c r="E565" s="152" t="s">
        <v>1</v>
      </c>
      <c r="F565" s="153" t="s">
        <v>145</v>
      </c>
      <c r="H565" s="152" t="s">
        <v>1</v>
      </c>
      <c r="I565" s="154"/>
      <c r="L565" s="150"/>
      <c r="M565" s="155"/>
      <c r="T565" s="156"/>
      <c r="AT565" s="152" t="s">
        <v>143</v>
      </c>
      <c r="AU565" s="152" t="s">
        <v>89</v>
      </c>
      <c r="AV565" s="12" t="s">
        <v>87</v>
      </c>
      <c r="AW565" s="12" t="s">
        <v>35</v>
      </c>
      <c r="AX565" s="12" t="s">
        <v>79</v>
      </c>
      <c r="AY565" s="152" t="s">
        <v>132</v>
      </c>
    </row>
    <row r="566" spans="2:51" s="13" customFormat="1" ht="11.25">
      <c r="B566" s="157"/>
      <c r="D566" s="151" t="s">
        <v>143</v>
      </c>
      <c r="E566" s="158" t="s">
        <v>1</v>
      </c>
      <c r="F566" s="159" t="s">
        <v>157</v>
      </c>
      <c r="H566" s="160">
        <v>10.8</v>
      </c>
      <c r="I566" s="161"/>
      <c r="L566" s="157"/>
      <c r="M566" s="162"/>
      <c r="T566" s="163"/>
      <c r="AT566" s="158" t="s">
        <v>143</v>
      </c>
      <c r="AU566" s="158" t="s">
        <v>89</v>
      </c>
      <c r="AV566" s="13" t="s">
        <v>89</v>
      </c>
      <c r="AW566" s="13" t="s">
        <v>35</v>
      </c>
      <c r="AX566" s="13" t="s">
        <v>79</v>
      </c>
      <c r="AY566" s="158" t="s">
        <v>132</v>
      </c>
    </row>
    <row r="567" spans="2:51" s="13" customFormat="1" ht="11.25">
      <c r="B567" s="157"/>
      <c r="D567" s="151" t="s">
        <v>143</v>
      </c>
      <c r="E567" s="158" t="s">
        <v>1</v>
      </c>
      <c r="F567" s="159" t="s">
        <v>179</v>
      </c>
      <c r="H567" s="160">
        <v>564.689</v>
      </c>
      <c r="I567" s="161"/>
      <c r="L567" s="157"/>
      <c r="M567" s="162"/>
      <c r="T567" s="163"/>
      <c r="AT567" s="158" t="s">
        <v>143</v>
      </c>
      <c r="AU567" s="158" t="s">
        <v>89</v>
      </c>
      <c r="AV567" s="13" t="s">
        <v>89</v>
      </c>
      <c r="AW567" s="13" t="s">
        <v>35</v>
      </c>
      <c r="AX567" s="13" t="s">
        <v>79</v>
      </c>
      <c r="AY567" s="158" t="s">
        <v>132</v>
      </c>
    </row>
    <row r="568" spans="2:51" s="13" customFormat="1" ht="11.25">
      <c r="B568" s="157"/>
      <c r="D568" s="151" t="s">
        <v>143</v>
      </c>
      <c r="E568" s="158" t="s">
        <v>1</v>
      </c>
      <c r="F568" s="159" t="s">
        <v>180</v>
      </c>
      <c r="H568" s="160">
        <v>-63.479</v>
      </c>
      <c r="I568" s="161"/>
      <c r="L568" s="157"/>
      <c r="M568" s="162"/>
      <c r="T568" s="163"/>
      <c r="AT568" s="158" t="s">
        <v>143</v>
      </c>
      <c r="AU568" s="158" t="s">
        <v>89</v>
      </c>
      <c r="AV568" s="13" t="s">
        <v>89</v>
      </c>
      <c r="AW568" s="13" t="s">
        <v>35</v>
      </c>
      <c r="AX568" s="13" t="s">
        <v>79</v>
      </c>
      <c r="AY568" s="158" t="s">
        <v>132</v>
      </c>
    </row>
    <row r="569" spans="2:51" s="12" customFormat="1" ht="11.25">
      <c r="B569" s="150"/>
      <c r="D569" s="151" t="s">
        <v>143</v>
      </c>
      <c r="E569" s="152" t="s">
        <v>1</v>
      </c>
      <c r="F569" s="153" t="s">
        <v>172</v>
      </c>
      <c r="H569" s="152" t="s">
        <v>1</v>
      </c>
      <c r="I569" s="154"/>
      <c r="L569" s="150"/>
      <c r="M569" s="155"/>
      <c r="T569" s="156"/>
      <c r="AT569" s="152" t="s">
        <v>143</v>
      </c>
      <c r="AU569" s="152" t="s">
        <v>89</v>
      </c>
      <c r="AV569" s="12" t="s">
        <v>87</v>
      </c>
      <c r="AW569" s="12" t="s">
        <v>35</v>
      </c>
      <c r="AX569" s="12" t="s">
        <v>79</v>
      </c>
      <c r="AY569" s="152" t="s">
        <v>132</v>
      </c>
    </row>
    <row r="570" spans="2:51" s="13" customFormat="1" ht="11.25">
      <c r="B570" s="157"/>
      <c r="D570" s="151" t="s">
        <v>143</v>
      </c>
      <c r="E570" s="158" t="s">
        <v>1</v>
      </c>
      <c r="F570" s="159" t="s">
        <v>173</v>
      </c>
      <c r="H570" s="160">
        <v>49.56</v>
      </c>
      <c r="I570" s="161"/>
      <c r="L570" s="157"/>
      <c r="M570" s="162"/>
      <c r="T570" s="163"/>
      <c r="AT570" s="158" t="s">
        <v>143</v>
      </c>
      <c r="AU570" s="158" t="s">
        <v>89</v>
      </c>
      <c r="AV570" s="13" t="s">
        <v>89</v>
      </c>
      <c r="AW570" s="13" t="s">
        <v>35</v>
      </c>
      <c r="AX570" s="13" t="s">
        <v>79</v>
      </c>
      <c r="AY570" s="158" t="s">
        <v>132</v>
      </c>
    </row>
    <row r="571" spans="2:51" s="14" customFormat="1" ht="11.25">
      <c r="B571" s="164"/>
      <c r="D571" s="151" t="s">
        <v>143</v>
      </c>
      <c r="E571" s="165" t="s">
        <v>1</v>
      </c>
      <c r="F571" s="166" t="s">
        <v>147</v>
      </c>
      <c r="H571" s="167">
        <v>561.5699999999999</v>
      </c>
      <c r="I571" s="168"/>
      <c r="L571" s="164"/>
      <c r="M571" s="169"/>
      <c r="T571" s="170"/>
      <c r="AT571" s="165" t="s">
        <v>143</v>
      </c>
      <c r="AU571" s="165" t="s">
        <v>89</v>
      </c>
      <c r="AV571" s="14" t="s">
        <v>139</v>
      </c>
      <c r="AW571" s="14" t="s">
        <v>35</v>
      </c>
      <c r="AX571" s="14" t="s">
        <v>87</v>
      </c>
      <c r="AY571" s="165" t="s">
        <v>132</v>
      </c>
    </row>
    <row r="572" spans="2:65" s="1" customFormat="1" ht="33" customHeight="1">
      <c r="B572" s="31"/>
      <c r="C572" s="132" t="s">
        <v>750</v>
      </c>
      <c r="D572" s="132" t="s">
        <v>135</v>
      </c>
      <c r="E572" s="133" t="s">
        <v>751</v>
      </c>
      <c r="F572" s="134" t="s">
        <v>752</v>
      </c>
      <c r="G572" s="135" t="s">
        <v>138</v>
      </c>
      <c r="H572" s="136">
        <v>561.57</v>
      </c>
      <c r="I572" s="137"/>
      <c r="J572" s="138">
        <f>ROUND(I572*H572,2)</f>
        <v>0</v>
      </c>
      <c r="K572" s="139"/>
      <c r="L572" s="31"/>
      <c r="M572" s="140" t="s">
        <v>1</v>
      </c>
      <c r="N572" s="141" t="s">
        <v>44</v>
      </c>
      <c r="P572" s="142">
        <f>O572*H572</f>
        <v>0</v>
      </c>
      <c r="Q572" s="142">
        <v>0.00026</v>
      </c>
      <c r="R572" s="142">
        <f>Q572*H572</f>
        <v>0.1460082</v>
      </c>
      <c r="S572" s="142">
        <v>0</v>
      </c>
      <c r="T572" s="143">
        <f>S572*H572</f>
        <v>0</v>
      </c>
      <c r="AR572" s="144" t="s">
        <v>232</v>
      </c>
      <c r="AT572" s="144" t="s">
        <v>135</v>
      </c>
      <c r="AU572" s="144" t="s">
        <v>89</v>
      </c>
      <c r="AY572" s="16" t="s">
        <v>132</v>
      </c>
      <c r="BE572" s="145">
        <f>IF(N572="základní",J572,0)</f>
        <v>0</v>
      </c>
      <c r="BF572" s="145">
        <f>IF(N572="snížená",J572,0)</f>
        <v>0</v>
      </c>
      <c r="BG572" s="145">
        <f>IF(N572="zákl. přenesená",J572,0)</f>
        <v>0</v>
      </c>
      <c r="BH572" s="145">
        <f>IF(N572="sníž. přenesená",J572,0)</f>
        <v>0</v>
      </c>
      <c r="BI572" s="145">
        <f>IF(N572="nulová",J572,0)</f>
        <v>0</v>
      </c>
      <c r="BJ572" s="16" t="s">
        <v>87</v>
      </c>
      <c r="BK572" s="145">
        <f>ROUND(I572*H572,2)</f>
        <v>0</v>
      </c>
      <c r="BL572" s="16" t="s">
        <v>232</v>
      </c>
      <c r="BM572" s="144" t="s">
        <v>753</v>
      </c>
    </row>
    <row r="573" spans="2:47" s="1" customFormat="1" ht="11.25">
      <c r="B573" s="31"/>
      <c r="D573" s="146" t="s">
        <v>141</v>
      </c>
      <c r="F573" s="147" t="s">
        <v>754</v>
      </c>
      <c r="I573" s="148"/>
      <c r="L573" s="31"/>
      <c r="M573" s="149"/>
      <c r="T573" s="55"/>
      <c r="AT573" s="16" t="s">
        <v>141</v>
      </c>
      <c r="AU573" s="16" t="s">
        <v>89</v>
      </c>
    </row>
    <row r="574" spans="2:63" s="11" customFormat="1" ht="25.9" customHeight="1">
      <c r="B574" s="120"/>
      <c r="D574" s="121" t="s">
        <v>78</v>
      </c>
      <c r="E574" s="122" t="s">
        <v>212</v>
      </c>
      <c r="F574" s="122" t="s">
        <v>755</v>
      </c>
      <c r="I574" s="123"/>
      <c r="J574" s="124">
        <f>BK574</f>
        <v>0</v>
      </c>
      <c r="L574" s="120"/>
      <c r="M574" s="125"/>
      <c r="P574" s="126">
        <f>P575+P583</f>
        <v>0</v>
      </c>
      <c r="R574" s="126">
        <f>R575+R583</f>
        <v>0</v>
      </c>
      <c r="T574" s="127">
        <f>T575+T583</f>
        <v>0</v>
      </c>
      <c r="AR574" s="121" t="s">
        <v>152</v>
      </c>
      <c r="AT574" s="128" t="s">
        <v>78</v>
      </c>
      <c r="AU574" s="128" t="s">
        <v>79</v>
      </c>
      <c r="AY574" s="121" t="s">
        <v>132</v>
      </c>
      <c r="BK574" s="129">
        <f>BK575+BK583</f>
        <v>0</v>
      </c>
    </row>
    <row r="575" spans="2:63" s="11" customFormat="1" ht="22.9" customHeight="1">
      <c r="B575" s="120"/>
      <c r="D575" s="121" t="s">
        <v>78</v>
      </c>
      <c r="E575" s="130" t="s">
        <v>756</v>
      </c>
      <c r="F575" s="130" t="s">
        <v>757</v>
      </c>
      <c r="I575" s="123"/>
      <c r="J575" s="131">
        <f>BK575</f>
        <v>0</v>
      </c>
      <c r="L575" s="120"/>
      <c r="M575" s="125"/>
      <c r="P575" s="126">
        <f>SUM(P576:P582)</f>
        <v>0</v>
      </c>
      <c r="R575" s="126">
        <f>SUM(R576:R582)</f>
        <v>0</v>
      </c>
      <c r="T575" s="127">
        <f>SUM(T576:T582)</f>
        <v>0</v>
      </c>
      <c r="AR575" s="121" t="s">
        <v>152</v>
      </c>
      <c r="AT575" s="128" t="s">
        <v>78</v>
      </c>
      <c r="AU575" s="128" t="s">
        <v>87</v>
      </c>
      <c r="AY575" s="121" t="s">
        <v>132</v>
      </c>
      <c r="BK575" s="129">
        <f>SUM(BK576:BK582)</f>
        <v>0</v>
      </c>
    </row>
    <row r="576" spans="2:65" s="1" customFormat="1" ht="21.75" customHeight="1">
      <c r="B576" s="31"/>
      <c r="C576" s="132" t="s">
        <v>758</v>
      </c>
      <c r="D576" s="132" t="s">
        <v>135</v>
      </c>
      <c r="E576" s="133" t="s">
        <v>759</v>
      </c>
      <c r="F576" s="134" t="s">
        <v>760</v>
      </c>
      <c r="G576" s="135" t="s">
        <v>207</v>
      </c>
      <c r="H576" s="136">
        <v>12</v>
      </c>
      <c r="I576" s="137"/>
      <c r="J576" s="138">
        <f>ROUND(I576*H576,2)</f>
        <v>0</v>
      </c>
      <c r="K576" s="139"/>
      <c r="L576" s="31"/>
      <c r="M576" s="140" t="s">
        <v>1</v>
      </c>
      <c r="N576" s="141" t="s">
        <v>44</v>
      </c>
      <c r="P576" s="142">
        <f>O576*H576</f>
        <v>0</v>
      </c>
      <c r="Q576" s="142">
        <v>0</v>
      </c>
      <c r="R576" s="142">
        <f>Q576*H576</f>
        <v>0</v>
      </c>
      <c r="S576" s="142">
        <v>0</v>
      </c>
      <c r="T576" s="143">
        <f>S576*H576</f>
        <v>0</v>
      </c>
      <c r="AR576" s="144" t="s">
        <v>495</v>
      </c>
      <c r="AT576" s="144" t="s">
        <v>135</v>
      </c>
      <c r="AU576" s="144" t="s">
        <v>89</v>
      </c>
      <c r="AY576" s="16" t="s">
        <v>132</v>
      </c>
      <c r="BE576" s="145">
        <f>IF(N576="základní",J576,0)</f>
        <v>0</v>
      </c>
      <c r="BF576" s="145">
        <f>IF(N576="snížená",J576,0)</f>
        <v>0</v>
      </c>
      <c r="BG576" s="145">
        <f>IF(N576="zákl. přenesená",J576,0)</f>
        <v>0</v>
      </c>
      <c r="BH576" s="145">
        <f>IF(N576="sníž. přenesená",J576,0)</f>
        <v>0</v>
      </c>
      <c r="BI576" s="145">
        <f>IF(N576="nulová",J576,0)</f>
        <v>0</v>
      </c>
      <c r="BJ576" s="16" t="s">
        <v>87</v>
      </c>
      <c r="BK576" s="145">
        <f>ROUND(I576*H576,2)</f>
        <v>0</v>
      </c>
      <c r="BL576" s="16" t="s">
        <v>495</v>
      </c>
      <c r="BM576" s="144" t="s">
        <v>761</v>
      </c>
    </row>
    <row r="577" spans="2:47" s="1" customFormat="1" ht="11.25">
      <c r="B577" s="31"/>
      <c r="D577" s="146" t="s">
        <v>141</v>
      </c>
      <c r="F577" s="147" t="s">
        <v>762</v>
      </c>
      <c r="I577" s="148"/>
      <c r="L577" s="31"/>
      <c r="M577" s="149"/>
      <c r="T577" s="55"/>
      <c r="AT577" s="16" t="s">
        <v>141</v>
      </c>
      <c r="AU577" s="16" t="s">
        <v>89</v>
      </c>
    </row>
    <row r="578" spans="2:51" s="13" customFormat="1" ht="11.25">
      <c r="B578" s="157"/>
      <c r="D578" s="151" t="s">
        <v>143</v>
      </c>
      <c r="E578" s="158" t="s">
        <v>1</v>
      </c>
      <c r="F578" s="159" t="s">
        <v>8</v>
      </c>
      <c r="H578" s="160">
        <v>12</v>
      </c>
      <c r="I578" s="161"/>
      <c r="L578" s="157"/>
      <c r="M578" s="162"/>
      <c r="T578" s="163"/>
      <c r="AT578" s="158" t="s">
        <v>143</v>
      </c>
      <c r="AU578" s="158" t="s">
        <v>89</v>
      </c>
      <c r="AV578" s="13" t="s">
        <v>89</v>
      </c>
      <c r="AW578" s="13" t="s">
        <v>35</v>
      </c>
      <c r="AX578" s="13" t="s">
        <v>79</v>
      </c>
      <c r="AY578" s="158" t="s">
        <v>132</v>
      </c>
    </row>
    <row r="579" spans="2:51" s="14" customFormat="1" ht="11.25">
      <c r="B579" s="164"/>
      <c r="D579" s="151" t="s">
        <v>143</v>
      </c>
      <c r="E579" s="165" t="s">
        <v>1</v>
      </c>
      <c r="F579" s="166" t="s">
        <v>147</v>
      </c>
      <c r="H579" s="167">
        <v>12</v>
      </c>
      <c r="I579" s="168"/>
      <c r="L579" s="164"/>
      <c r="M579" s="169"/>
      <c r="T579" s="170"/>
      <c r="AT579" s="165" t="s">
        <v>143</v>
      </c>
      <c r="AU579" s="165" t="s">
        <v>89</v>
      </c>
      <c r="AV579" s="14" t="s">
        <v>139</v>
      </c>
      <c r="AW579" s="14" t="s">
        <v>35</v>
      </c>
      <c r="AX579" s="14" t="s">
        <v>87</v>
      </c>
      <c r="AY579" s="165" t="s">
        <v>132</v>
      </c>
    </row>
    <row r="580" spans="2:65" s="1" customFormat="1" ht="16.5" customHeight="1">
      <c r="B580" s="31"/>
      <c r="C580" s="171" t="s">
        <v>763</v>
      </c>
      <c r="D580" s="171" t="s">
        <v>212</v>
      </c>
      <c r="E580" s="172" t="s">
        <v>764</v>
      </c>
      <c r="F580" s="173" t="s">
        <v>765</v>
      </c>
      <c r="G580" s="174" t="s">
        <v>207</v>
      </c>
      <c r="H580" s="175">
        <v>12</v>
      </c>
      <c r="I580" s="176"/>
      <c r="J580" s="177">
        <f>ROUND(I580*H580,2)</f>
        <v>0</v>
      </c>
      <c r="K580" s="178"/>
      <c r="L580" s="179"/>
      <c r="M580" s="180" t="s">
        <v>1</v>
      </c>
      <c r="N580" s="181" t="s">
        <v>44</v>
      </c>
      <c r="P580" s="142">
        <f>O580*H580</f>
        <v>0</v>
      </c>
      <c r="Q580" s="142">
        <v>0</v>
      </c>
      <c r="R580" s="142">
        <f>Q580*H580</f>
        <v>0</v>
      </c>
      <c r="S580" s="142">
        <v>0</v>
      </c>
      <c r="T580" s="143">
        <f>S580*H580</f>
        <v>0</v>
      </c>
      <c r="AR580" s="144" t="s">
        <v>766</v>
      </c>
      <c r="AT580" s="144" t="s">
        <v>212</v>
      </c>
      <c r="AU580" s="144" t="s">
        <v>89</v>
      </c>
      <c r="AY580" s="16" t="s">
        <v>132</v>
      </c>
      <c r="BE580" s="145">
        <f>IF(N580="základní",J580,0)</f>
        <v>0</v>
      </c>
      <c r="BF580" s="145">
        <f>IF(N580="snížená",J580,0)</f>
        <v>0</v>
      </c>
      <c r="BG580" s="145">
        <f>IF(N580="zákl. přenesená",J580,0)</f>
        <v>0</v>
      </c>
      <c r="BH580" s="145">
        <f>IF(N580="sníž. přenesená",J580,0)</f>
        <v>0</v>
      </c>
      <c r="BI580" s="145">
        <f>IF(N580="nulová",J580,0)</f>
        <v>0</v>
      </c>
      <c r="BJ580" s="16" t="s">
        <v>87</v>
      </c>
      <c r="BK580" s="145">
        <f>ROUND(I580*H580,2)</f>
        <v>0</v>
      </c>
      <c r="BL580" s="16" t="s">
        <v>495</v>
      </c>
      <c r="BM580" s="144" t="s">
        <v>767</v>
      </c>
    </row>
    <row r="581" spans="2:51" s="13" customFormat="1" ht="11.25">
      <c r="B581" s="157"/>
      <c r="D581" s="151" t="s">
        <v>143</v>
      </c>
      <c r="E581" s="158" t="s">
        <v>1</v>
      </c>
      <c r="F581" s="159" t="s">
        <v>8</v>
      </c>
      <c r="H581" s="160">
        <v>12</v>
      </c>
      <c r="I581" s="161"/>
      <c r="L581" s="157"/>
      <c r="M581" s="162"/>
      <c r="T581" s="163"/>
      <c r="AT581" s="158" t="s">
        <v>143</v>
      </c>
      <c r="AU581" s="158" t="s">
        <v>89</v>
      </c>
      <c r="AV581" s="13" t="s">
        <v>89</v>
      </c>
      <c r="AW581" s="13" t="s">
        <v>35</v>
      </c>
      <c r="AX581" s="13" t="s">
        <v>79</v>
      </c>
      <c r="AY581" s="158" t="s">
        <v>132</v>
      </c>
    </row>
    <row r="582" spans="2:51" s="14" customFormat="1" ht="11.25">
      <c r="B582" s="164"/>
      <c r="D582" s="151" t="s">
        <v>143</v>
      </c>
      <c r="E582" s="165" t="s">
        <v>1</v>
      </c>
      <c r="F582" s="166" t="s">
        <v>147</v>
      </c>
      <c r="H582" s="167">
        <v>12</v>
      </c>
      <c r="I582" s="168"/>
      <c r="L582" s="164"/>
      <c r="M582" s="169"/>
      <c r="T582" s="170"/>
      <c r="AT582" s="165" t="s">
        <v>143</v>
      </c>
      <c r="AU582" s="165" t="s">
        <v>89</v>
      </c>
      <c r="AV582" s="14" t="s">
        <v>139</v>
      </c>
      <c r="AW582" s="14" t="s">
        <v>35</v>
      </c>
      <c r="AX582" s="14" t="s">
        <v>87</v>
      </c>
      <c r="AY582" s="165" t="s">
        <v>132</v>
      </c>
    </row>
    <row r="583" spans="2:63" s="11" customFormat="1" ht="22.9" customHeight="1">
      <c r="B583" s="120"/>
      <c r="D583" s="121" t="s">
        <v>78</v>
      </c>
      <c r="E583" s="130" t="s">
        <v>768</v>
      </c>
      <c r="F583" s="130" t="s">
        <v>769</v>
      </c>
      <c r="I583" s="123"/>
      <c r="J583" s="131">
        <f>BK583</f>
        <v>0</v>
      </c>
      <c r="L583" s="120"/>
      <c r="M583" s="125"/>
      <c r="P583" s="126">
        <f>SUM(P584:P592)</f>
        <v>0</v>
      </c>
      <c r="R583" s="126">
        <f>SUM(R584:R592)</f>
        <v>0</v>
      </c>
      <c r="T583" s="127">
        <f>SUM(T584:T592)</f>
        <v>0</v>
      </c>
      <c r="AR583" s="121" t="s">
        <v>152</v>
      </c>
      <c r="AT583" s="128" t="s">
        <v>78</v>
      </c>
      <c r="AU583" s="128" t="s">
        <v>87</v>
      </c>
      <c r="AY583" s="121" t="s">
        <v>132</v>
      </c>
      <c r="BK583" s="129">
        <f>SUM(BK584:BK592)</f>
        <v>0</v>
      </c>
    </row>
    <row r="584" spans="2:65" s="1" customFormat="1" ht="16.5" customHeight="1">
      <c r="B584" s="31"/>
      <c r="C584" s="132" t="s">
        <v>770</v>
      </c>
      <c r="D584" s="132" t="s">
        <v>135</v>
      </c>
      <c r="E584" s="133" t="s">
        <v>771</v>
      </c>
      <c r="F584" s="134" t="s">
        <v>772</v>
      </c>
      <c r="G584" s="135" t="s">
        <v>207</v>
      </c>
      <c r="H584" s="136">
        <v>1</v>
      </c>
      <c r="I584" s="137"/>
      <c r="J584" s="138">
        <f>ROUND(I584*H584,2)</f>
        <v>0</v>
      </c>
      <c r="K584" s="139"/>
      <c r="L584" s="31"/>
      <c r="M584" s="140" t="s">
        <v>1</v>
      </c>
      <c r="N584" s="141" t="s">
        <v>44</v>
      </c>
      <c r="P584" s="142">
        <f>O584*H584</f>
        <v>0</v>
      </c>
      <c r="Q584" s="142">
        <v>0</v>
      </c>
      <c r="R584" s="142">
        <f>Q584*H584</f>
        <v>0</v>
      </c>
      <c r="S584" s="142">
        <v>0</v>
      </c>
      <c r="T584" s="143">
        <f>S584*H584</f>
        <v>0</v>
      </c>
      <c r="AR584" s="144" t="s">
        <v>495</v>
      </c>
      <c r="AT584" s="144" t="s">
        <v>135</v>
      </c>
      <c r="AU584" s="144" t="s">
        <v>89</v>
      </c>
      <c r="AY584" s="16" t="s">
        <v>132</v>
      </c>
      <c r="BE584" s="145">
        <f>IF(N584="základní",J584,0)</f>
        <v>0</v>
      </c>
      <c r="BF584" s="145">
        <f>IF(N584="snížená",J584,0)</f>
        <v>0</v>
      </c>
      <c r="BG584" s="145">
        <f>IF(N584="zákl. přenesená",J584,0)</f>
        <v>0</v>
      </c>
      <c r="BH584" s="145">
        <f>IF(N584="sníž. přenesená",J584,0)</f>
        <v>0</v>
      </c>
      <c r="BI584" s="145">
        <f>IF(N584="nulová",J584,0)</f>
        <v>0</v>
      </c>
      <c r="BJ584" s="16" t="s">
        <v>87</v>
      </c>
      <c r="BK584" s="145">
        <f>ROUND(I584*H584,2)</f>
        <v>0</v>
      </c>
      <c r="BL584" s="16" t="s">
        <v>495</v>
      </c>
      <c r="BM584" s="144" t="s">
        <v>773</v>
      </c>
    </row>
    <row r="585" spans="2:51" s="13" customFormat="1" ht="11.25">
      <c r="B585" s="157"/>
      <c r="D585" s="151" t="s">
        <v>143</v>
      </c>
      <c r="E585" s="158" t="s">
        <v>1</v>
      </c>
      <c r="F585" s="159" t="s">
        <v>87</v>
      </c>
      <c r="H585" s="160">
        <v>1</v>
      </c>
      <c r="I585" s="161"/>
      <c r="L585" s="157"/>
      <c r="M585" s="162"/>
      <c r="T585" s="163"/>
      <c r="AT585" s="158" t="s">
        <v>143</v>
      </c>
      <c r="AU585" s="158" t="s">
        <v>89</v>
      </c>
      <c r="AV585" s="13" t="s">
        <v>89</v>
      </c>
      <c r="AW585" s="13" t="s">
        <v>35</v>
      </c>
      <c r="AX585" s="13" t="s">
        <v>79</v>
      </c>
      <c r="AY585" s="158" t="s">
        <v>132</v>
      </c>
    </row>
    <row r="586" spans="2:51" s="14" customFormat="1" ht="11.25">
      <c r="B586" s="164"/>
      <c r="D586" s="151" t="s">
        <v>143</v>
      </c>
      <c r="E586" s="165" t="s">
        <v>1</v>
      </c>
      <c r="F586" s="166" t="s">
        <v>147</v>
      </c>
      <c r="H586" s="167">
        <v>1</v>
      </c>
      <c r="I586" s="168"/>
      <c r="L586" s="164"/>
      <c r="M586" s="169"/>
      <c r="T586" s="170"/>
      <c r="AT586" s="165" t="s">
        <v>143</v>
      </c>
      <c r="AU586" s="165" t="s">
        <v>89</v>
      </c>
      <c r="AV586" s="14" t="s">
        <v>139</v>
      </c>
      <c r="AW586" s="14" t="s">
        <v>35</v>
      </c>
      <c r="AX586" s="14" t="s">
        <v>87</v>
      </c>
      <c r="AY586" s="165" t="s">
        <v>132</v>
      </c>
    </row>
    <row r="587" spans="2:65" s="1" customFormat="1" ht="16.5" customHeight="1">
      <c r="B587" s="31"/>
      <c r="C587" s="132" t="s">
        <v>774</v>
      </c>
      <c r="D587" s="132" t="s">
        <v>135</v>
      </c>
      <c r="E587" s="133" t="s">
        <v>775</v>
      </c>
      <c r="F587" s="134" t="s">
        <v>776</v>
      </c>
      <c r="G587" s="135" t="s">
        <v>207</v>
      </c>
      <c r="H587" s="136">
        <v>1</v>
      </c>
      <c r="I587" s="137"/>
      <c r="J587" s="138">
        <f>ROUND(I587*H587,2)</f>
        <v>0</v>
      </c>
      <c r="K587" s="139"/>
      <c r="L587" s="31"/>
      <c r="M587" s="140" t="s">
        <v>1</v>
      </c>
      <c r="N587" s="141" t="s">
        <v>44</v>
      </c>
      <c r="P587" s="142">
        <f>O587*H587</f>
        <v>0</v>
      </c>
      <c r="Q587" s="142">
        <v>0</v>
      </c>
      <c r="R587" s="142">
        <f>Q587*H587</f>
        <v>0</v>
      </c>
      <c r="S587" s="142">
        <v>0</v>
      </c>
      <c r="T587" s="143">
        <f>S587*H587</f>
        <v>0</v>
      </c>
      <c r="AR587" s="144" t="s">
        <v>495</v>
      </c>
      <c r="AT587" s="144" t="s">
        <v>135</v>
      </c>
      <c r="AU587" s="144" t="s">
        <v>89</v>
      </c>
      <c r="AY587" s="16" t="s">
        <v>132</v>
      </c>
      <c r="BE587" s="145">
        <f>IF(N587="základní",J587,0)</f>
        <v>0</v>
      </c>
      <c r="BF587" s="145">
        <f>IF(N587="snížená",J587,0)</f>
        <v>0</v>
      </c>
      <c r="BG587" s="145">
        <f>IF(N587="zákl. přenesená",J587,0)</f>
        <v>0</v>
      </c>
      <c r="BH587" s="145">
        <f>IF(N587="sníž. přenesená",J587,0)</f>
        <v>0</v>
      </c>
      <c r="BI587" s="145">
        <f>IF(N587="nulová",J587,0)</f>
        <v>0</v>
      </c>
      <c r="BJ587" s="16" t="s">
        <v>87</v>
      </c>
      <c r="BK587" s="145">
        <f>ROUND(I587*H587,2)</f>
        <v>0</v>
      </c>
      <c r="BL587" s="16" t="s">
        <v>495</v>
      </c>
      <c r="BM587" s="144" t="s">
        <v>777</v>
      </c>
    </row>
    <row r="588" spans="2:51" s="13" customFormat="1" ht="11.25">
      <c r="B588" s="157"/>
      <c r="D588" s="151" t="s">
        <v>143</v>
      </c>
      <c r="E588" s="158" t="s">
        <v>1</v>
      </c>
      <c r="F588" s="159" t="s">
        <v>87</v>
      </c>
      <c r="H588" s="160">
        <v>1</v>
      </c>
      <c r="I588" s="161"/>
      <c r="L588" s="157"/>
      <c r="M588" s="162"/>
      <c r="T588" s="163"/>
      <c r="AT588" s="158" t="s">
        <v>143</v>
      </c>
      <c r="AU588" s="158" t="s">
        <v>89</v>
      </c>
      <c r="AV588" s="13" t="s">
        <v>89</v>
      </c>
      <c r="AW588" s="13" t="s">
        <v>35</v>
      </c>
      <c r="AX588" s="13" t="s">
        <v>79</v>
      </c>
      <c r="AY588" s="158" t="s">
        <v>132</v>
      </c>
    </row>
    <row r="589" spans="2:51" s="14" customFormat="1" ht="11.25">
      <c r="B589" s="164"/>
      <c r="D589" s="151" t="s">
        <v>143</v>
      </c>
      <c r="E589" s="165" t="s">
        <v>1</v>
      </c>
      <c r="F589" s="166" t="s">
        <v>147</v>
      </c>
      <c r="H589" s="167">
        <v>1</v>
      </c>
      <c r="I589" s="168"/>
      <c r="L589" s="164"/>
      <c r="M589" s="169"/>
      <c r="T589" s="170"/>
      <c r="AT589" s="165" t="s">
        <v>143</v>
      </c>
      <c r="AU589" s="165" t="s">
        <v>89</v>
      </c>
      <c r="AV589" s="14" t="s">
        <v>139</v>
      </c>
      <c r="AW589" s="14" t="s">
        <v>35</v>
      </c>
      <c r="AX589" s="14" t="s">
        <v>87</v>
      </c>
      <c r="AY589" s="165" t="s">
        <v>132</v>
      </c>
    </row>
    <row r="590" spans="2:65" s="1" customFormat="1" ht="16.5" customHeight="1">
      <c r="B590" s="31"/>
      <c r="C590" s="132" t="s">
        <v>778</v>
      </c>
      <c r="D590" s="132" t="s">
        <v>135</v>
      </c>
      <c r="E590" s="133" t="s">
        <v>779</v>
      </c>
      <c r="F590" s="134" t="s">
        <v>780</v>
      </c>
      <c r="G590" s="135" t="s">
        <v>207</v>
      </c>
      <c r="H590" s="136">
        <v>1</v>
      </c>
      <c r="I590" s="137"/>
      <c r="J590" s="138">
        <f>ROUND(I590*H590,2)</f>
        <v>0</v>
      </c>
      <c r="K590" s="139"/>
      <c r="L590" s="31"/>
      <c r="M590" s="140" t="s">
        <v>1</v>
      </c>
      <c r="N590" s="141" t="s">
        <v>44</v>
      </c>
      <c r="P590" s="142">
        <f>O590*H590</f>
        <v>0</v>
      </c>
      <c r="Q590" s="142">
        <v>0</v>
      </c>
      <c r="R590" s="142">
        <f>Q590*H590</f>
        <v>0</v>
      </c>
      <c r="S590" s="142">
        <v>0</v>
      </c>
      <c r="T590" s="143">
        <f>S590*H590</f>
        <v>0</v>
      </c>
      <c r="AR590" s="144" t="s">
        <v>495</v>
      </c>
      <c r="AT590" s="144" t="s">
        <v>135</v>
      </c>
      <c r="AU590" s="144" t="s">
        <v>89</v>
      </c>
      <c r="AY590" s="16" t="s">
        <v>132</v>
      </c>
      <c r="BE590" s="145">
        <f>IF(N590="základní",J590,0)</f>
        <v>0</v>
      </c>
      <c r="BF590" s="145">
        <f>IF(N590="snížená",J590,0)</f>
        <v>0</v>
      </c>
      <c r="BG590" s="145">
        <f>IF(N590="zákl. přenesená",J590,0)</f>
        <v>0</v>
      </c>
      <c r="BH590" s="145">
        <f>IF(N590="sníž. přenesená",J590,0)</f>
        <v>0</v>
      </c>
      <c r="BI590" s="145">
        <f>IF(N590="nulová",J590,0)</f>
        <v>0</v>
      </c>
      <c r="BJ590" s="16" t="s">
        <v>87</v>
      </c>
      <c r="BK590" s="145">
        <f>ROUND(I590*H590,2)</f>
        <v>0</v>
      </c>
      <c r="BL590" s="16" t="s">
        <v>495</v>
      </c>
      <c r="BM590" s="144" t="s">
        <v>781</v>
      </c>
    </row>
    <row r="591" spans="2:51" s="13" customFormat="1" ht="11.25">
      <c r="B591" s="157"/>
      <c r="D591" s="151" t="s">
        <v>143</v>
      </c>
      <c r="E591" s="158" t="s">
        <v>1</v>
      </c>
      <c r="F591" s="159" t="s">
        <v>87</v>
      </c>
      <c r="H591" s="160">
        <v>1</v>
      </c>
      <c r="I591" s="161"/>
      <c r="L591" s="157"/>
      <c r="M591" s="162"/>
      <c r="T591" s="163"/>
      <c r="AT591" s="158" t="s">
        <v>143</v>
      </c>
      <c r="AU591" s="158" t="s">
        <v>89</v>
      </c>
      <c r="AV591" s="13" t="s">
        <v>89</v>
      </c>
      <c r="AW591" s="13" t="s">
        <v>35</v>
      </c>
      <c r="AX591" s="13" t="s">
        <v>79</v>
      </c>
      <c r="AY591" s="158" t="s">
        <v>132</v>
      </c>
    </row>
    <row r="592" spans="2:51" s="14" customFormat="1" ht="11.25">
      <c r="B592" s="164"/>
      <c r="D592" s="151" t="s">
        <v>143</v>
      </c>
      <c r="E592" s="165" t="s">
        <v>1</v>
      </c>
      <c r="F592" s="166" t="s">
        <v>147</v>
      </c>
      <c r="H592" s="167">
        <v>1</v>
      </c>
      <c r="I592" s="168"/>
      <c r="L592" s="164"/>
      <c r="M592" s="183"/>
      <c r="N592" s="184"/>
      <c r="O592" s="184"/>
      <c r="P592" s="184"/>
      <c r="Q592" s="184"/>
      <c r="R592" s="184"/>
      <c r="S592" s="184"/>
      <c r="T592" s="185"/>
      <c r="AT592" s="165" t="s">
        <v>143</v>
      </c>
      <c r="AU592" s="165" t="s">
        <v>89</v>
      </c>
      <c r="AV592" s="14" t="s">
        <v>139</v>
      </c>
      <c r="AW592" s="14" t="s">
        <v>35</v>
      </c>
      <c r="AX592" s="14" t="s">
        <v>87</v>
      </c>
      <c r="AY592" s="165" t="s">
        <v>132</v>
      </c>
    </row>
    <row r="593" spans="2:12" s="1" customFormat="1" ht="6.95" customHeight="1">
      <c r="B593" s="43"/>
      <c r="C593" s="44"/>
      <c r="D593" s="44"/>
      <c r="E593" s="44"/>
      <c r="F593" s="44"/>
      <c r="G593" s="44"/>
      <c r="H593" s="44"/>
      <c r="I593" s="44"/>
      <c r="J593" s="44"/>
      <c r="K593" s="44"/>
      <c r="L593" s="31"/>
    </row>
  </sheetData>
  <sheetProtection algorithmName="SHA-512" hashValue="nvpyV4+Fm3S+8kW8rK5nkrMdKt8VNaAL7xMmk6Mka0VUu/Rh3juT8RVmcKaVljDKT4A3a5n/T+GNFDs1vvPHRQ==" saltValue="xA/XmM/mhLDVsBa5LwtJSMTSHCeQNuUgx95FwFH+2EhwRAErVb2k5wXAeVP9BkZ+sad3+RAbhRIle0v7SZWa0w==" spinCount="100000" sheet="1" objects="1" scenarios="1" formatColumns="0" formatRows="0" autoFilter="0"/>
  <autoFilter ref="C131:K59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hyperlinks>
    <hyperlink ref="F136" r:id="rId1" display="https://podminky.urs.cz/item/CS_URS_2024_01/611131121"/>
    <hyperlink ref="F142" r:id="rId2" display="https://podminky.urs.cz/item/CS_URS_2024_01/611321131"/>
    <hyperlink ref="F148" r:id="rId3" display="https://podminky.urs.cz/item/CS_URS_2024_01/611335422"/>
    <hyperlink ref="F153" r:id="rId4" display="https://podminky.urs.cz/item/CS_URS_2024_01/612131121"/>
    <hyperlink ref="F159" r:id="rId5" display="https://podminky.urs.cz/item/CS_URS_2024_01/612321131"/>
    <hyperlink ref="F165" r:id="rId6" display="https://podminky.urs.cz/item/CS_URS_2024_01/612325302"/>
    <hyperlink ref="F170" r:id="rId7" display="https://podminky.urs.cz/item/CS_URS_2024_01/617335422"/>
    <hyperlink ref="F176" r:id="rId8" display="https://podminky.urs.cz/item/CS_URS_2024_01/619991011"/>
    <hyperlink ref="F181" r:id="rId9" display="https://podminky.urs.cz/item/CS_URS_2024_01/619995001"/>
    <hyperlink ref="F188" r:id="rId10" display="https://podminky.urs.cz/item/CS_URS_2024_01/619996117"/>
    <hyperlink ref="F193" r:id="rId11" display="https://podminky.urs.cz/item/CS_URS_2024_01/644941111"/>
    <hyperlink ref="F200" r:id="rId12" display="https://podminky.urs.cz/item/CS_URS_2024_01/119003141"/>
    <hyperlink ref="F205" r:id="rId13" display="https://podminky.urs.cz/item/CS_URS_2024_01/119003142"/>
    <hyperlink ref="F210" r:id="rId14" display="https://podminky.urs.cz/item/CS_URS_2024_01/943221112"/>
    <hyperlink ref="F215" r:id="rId15" display="https://podminky.urs.cz/item/CS_URS_2024_01/943221212"/>
    <hyperlink ref="F219" r:id="rId16" display="https://podminky.urs.cz/item/CS_URS_2024_01/943221812"/>
    <hyperlink ref="F221" r:id="rId17" display="https://podminky.urs.cz/item/CS_URS_2024_01/952901111"/>
    <hyperlink ref="F228" r:id="rId18" display="https://podminky.urs.cz/item/CS_URS_2024_01/953961214"/>
    <hyperlink ref="F234" r:id="rId19" display="https://podminky.urs.cz/item/CS_URS_2024_01/953965131"/>
    <hyperlink ref="F250" r:id="rId20" display="https://podminky.urs.cz/item/CS_URS_2024_01/965046111"/>
    <hyperlink ref="F255" r:id="rId21" display="https://podminky.urs.cz/item/CS_URS_2024_01/965046119"/>
    <hyperlink ref="F260" r:id="rId22" display="https://podminky.urs.cz/item/CS_URS_2024_01/977151111"/>
    <hyperlink ref="F264" r:id="rId23" display="https://podminky.urs.cz/item/CS_URS_2024_01/977151124"/>
    <hyperlink ref="F269" r:id="rId24" display="https://podminky.urs.cz/item/CS_URS_2024_01/978013191"/>
    <hyperlink ref="F274" r:id="rId25" display="https://podminky.urs.cz/item/CS_URS_2024_01/978021141"/>
    <hyperlink ref="F280" r:id="rId26" display="https://podminky.urs.cz/item/CS_URS_2024_01/978021241"/>
    <hyperlink ref="F285" r:id="rId27" display="https://podminky.urs.cz/item/CS_URS_2024_01/993121111"/>
    <hyperlink ref="F290" r:id="rId28" display="https://podminky.urs.cz/item/CS_URS_2024_01/997013161"/>
    <hyperlink ref="F292" r:id="rId29" display="https://podminky.urs.cz/item/CS_URS_2024_01/997013219"/>
    <hyperlink ref="F296" r:id="rId30" display="https://podminky.urs.cz/item/CS_URS_2024_01/997013501"/>
    <hyperlink ref="F298" r:id="rId31" display="https://podminky.urs.cz/item/CS_URS_2024_01/997013509"/>
    <hyperlink ref="F302" r:id="rId32" display="https://podminky.urs.cz/item/CS_URS_2024_01/997013631"/>
    <hyperlink ref="F305" r:id="rId33" display="https://podminky.urs.cz/item/CS_URS_2024_01/998012045"/>
    <hyperlink ref="F309" r:id="rId34" display="https://podminky.urs.cz/item/CS_URS_2023_02/741110501"/>
    <hyperlink ref="F332" r:id="rId35" display="https://podminky.urs.cz/item/CS_URS_2024_01/741112023"/>
    <hyperlink ref="F338" r:id="rId36" display="https://podminky.urs.cz/item/CS_URS_2024_01/741112051"/>
    <hyperlink ref="F343" r:id="rId37" display="https://podminky.urs.cz/item/CS_URS_2023_02/741120101"/>
    <hyperlink ref="F350" r:id="rId38" display="https://podminky.urs.cz/item/CS_URS_2024_01/741122211"/>
    <hyperlink ref="F363" r:id="rId39" display="https://podminky.urs.cz/item/CS_URS_2024_01/741122223"/>
    <hyperlink ref="F370" r:id="rId40" display="https://podminky.urs.cz/item/CS_URS_2024_01/741122233"/>
    <hyperlink ref="F377" r:id="rId41" display="https://podminky.urs.cz/item/CS_URS_2024_01/741210002"/>
    <hyperlink ref="F399" r:id="rId42" display="https://podminky.urs.cz/item/CS_URS_2024_01/741231004"/>
    <hyperlink ref="F401" r:id="rId43" display="https://podminky.urs.cz/item/CS_URS_2024_01/741310001"/>
    <hyperlink ref="F408" r:id="rId44" display="https://podminky.urs.cz/item/CS_URS_2024_01/741313003"/>
    <hyperlink ref="F415" r:id="rId45" display="https://podminky.urs.cz/item/CS_URS_2024_01/741371844"/>
    <hyperlink ref="F419" r:id="rId46" display="https://podminky.urs.cz/item/CS_URS_2024_01/741372021"/>
    <hyperlink ref="F426" r:id="rId47" display="https://podminky.urs.cz/item/CS_URS_2024_01/741810002"/>
    <hyperlink ref="F430" r:id="rId48" display="https://podminky.urs.cz/item/CS_URS_2024_01/741920245"/>
    <hyperlink ref="F443" r:id="rId49" display="https://podminky.urs.cz/item/CS_URS_2024_01/998741205"/>
    <hyperlink ref="F445" r:id="rId50" display="https://podminky.urs.cz/item/CS_URS_2023_02/998741292"/>
    <hyperlink ref="F448" r:id="rId51" display="https://podminky.urs.cz/item/CS_URS_2024_01/762430026"/>
    <hyperlink ref="F453" r:id="rId52" display="https://podminky.urs.cz/item/CS_URS_2024_01/762495000"/>
    <hyperlink ref="F455" r:id="rId53" display="https://podminky.urs.cz/item/CS_URS_2024_01/998762214"/>
    <hyperlink ref="F457" r:id="rId54" display="https://podminky.urs.cz/item/CS_URS_2024_01/998762294"/>
    <hyperlink ref="F460" r:id="rId55" display="https://podminky.urs.cz/item/CS_URS_2024_01/767995115"/>
    <hyperlink ref="F474" r:id="rId56" display="https://podminky.urs.cz/item/CS_URS_2024_01/998767215"/>
    <hyperlink ref="F476" r:id="rId57" display="https://podminky.urs.cz/item/CS_URS_2024_01/998767292"/>
    <hyperlink ref="F479" r:id="rId58" display="https://podminky.urs.cz/item/CS_URS_2024_01/776111116"/>
    <hyperlink ref="F481" r:id="rId59" display="https://podminky.urs.cz/item/CS_URS_2024_01/776111117"/>
    <hyperlink ref="F486" r:id="rId60" display="https://podminky.urs.cz/item/CS_URS_2024_01/776111311"/>
    <hyperlink ref="F488" r:id="rId61" display="https://podminky.urs.cz/item/CS_URS_2024_01/776121321"/>
    <hyperlink ref="F490" r:id="rId62" display="https://podminky.urs.cz/item/CS_URS_2024_01/776141121"/>
    <hyperlink ref="F492" r:id="rId63" display="https://podminky.urs.cz/item/CS_URS_2024_01/776201811"/>
    <hyperlink ref="F497" r:id="rId64" display="https://podminky.urs.cz/item/CS_URS_2024_01/776221111"/>
    <hyperlink ref="F502" r:id="rId65" display="https://podminky.urs.cz/item/CS_URS_2024_01/776411111"/>
    <hyperlink ref="F509" r:id="rId66" display="https://podminky.urs.cz/item/CS_URS_2024_01/998776215"/>
    <hyperlink ref="F511" r:id="rId67" display="https://podminky.urs.cz/item/CS_URS_2024_01/998776292"/>
    <hyperlink ref="F514" r:id="rId68" display="https://podminky.urs.cz/item/CS_URS_2024_01/777131109"/>
    <hyperlink ref="F516" r:id="rId69" display="https://podminky.urs.cz/item/CS_URS_2024_01/777511145"/>
    <hyperlink ref="F523" r:id="rId70" display="https://podminky.urs.cz/item/CS_URS_2024_01/777511181"/>
    <hyperlink ref="F528" r:id="rId71" display="https://podminky.urs.cz/item/CS_URS_2024_01/998777115"/>
    <hyperlink ref="F530" r:id="rId72" display="https://podminky.urs.cz/item/CS_URS_2024_01/998777192"/>
    <hyperlink ref="F533" r:id="rId73" display="https://podminky.urs.cz/item/CS_URS_2024_01/783301311"/>
    <hyperlink ref="F539" r:id="rId74" display="https://podminky.urs.cz/item/CS_URS_2024_01/783314201"/>
    <hyperlink ref="F541" r:id="rId75" display="https://podminky.urs.cz/item/CS_URS_2024_01/783315101"/>
    <hyperlink ref="F543" r:id="rId76" display="https://podminky.urs.cz/item/CS_URS_2024_01/783317101"/>
    <hyperlink ref="F549" r:id="rId77" display="https://podminky.urs.cz/item/CS_URS_2024_01/784121005"/>
    <hyperlink ref="F556" r:id="rId78" display="https://podminky.urs.cz/item/CS_URS_2024_01/784171101"/>
    <hyperlink ref="F564" r:id="rId79" display="https://podminky.urs.cz/item/CS_URS_2024_01/784181125"/>
    <hyperlink ref="F573" r:id="rId80" display="https://podminky.urs.cz/item/CS_URS_2024_01/784211105"/>
    <hyperlink ref="F577" r:id="rId81" display="https://podminky.urs.cz/item/CS_URS_2023_02/2102908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93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Modernizace vnitřních prostor kolejí Bedřicha Václavka - Výtahy, stavební část - Věž C</v>
      </c>
      <c r="F7" s="228"/>
      <c r="G7" s="228"/>
      <c r="H7" s="228"/>
      <c r="L7" s="19"/>
    </row>
    <row r="8" spans="2:12" s="1" customFormat="1" ht="12" customHeight="1">
      <c r="B8" s="31"/>
      <c r="D8" s="26" t="s">
        <v>94</v>
      </c>
      <c r="L8" s="31"/>
    </row>
    <row r="9" spans="2:12" s="1" customFormat="1" ht="16.5" customHeight="1">
      <c r="B9" s="31"/>
      <c r="E9" s="208" t="s">
        <v>782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25. 3. 2024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192"/>
      <c r="G18" s="192"/>
      <c r="H18" s="192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25</v>
      </c>
      <c r="J20" s="24" t="s">
        <v>32</v>
      </c>
      <c r="L20" s="31"/>
    </row>
    <row r="21" spans="2:12" s="1" customFormat="1" ht="18" customHeight="1">
      <c r="B21" s="31"/>
      <c r="E21" s="24" t="s">
        <v>33</v>
      </c>
      <c r="I21" s="26" t="s">
        <v>28</v>
      </c>
      <c r="J21" s="24" t="s">
        <v>34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36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197" t="s">
        <v>1</v>
      </c>
      <c r="F27" s="197"/>
      <c r="G27" s="197"/>
      <c r="H27" s="19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ROUND(J121,2)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ROUND((SUM(BE121:BE141)),2)</f>
        <v>0</v>
      </c>
      <c r="I33" s="91">
        <v>0.21</v>
      </c>
      <c r="J33" s="90">
        <f>ROUND(((SUM(BE121:BE141))*I33),2)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ROUND((SUM(BF121:BF141)),2)</f>
        <v>0</v>
      </c>
      <c r="I34" s="91">
        <v>0.12</v>
      </c>
      <c r="J34" s="90">
        <f>ROUND(((SUM(BF121:BF141))*I34),2)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ROUND((SUM(BG121:BG141)),2)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ROUND((SUM(BH121:BH141)),2)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ROUND((SUM(BI121:BI141)),2)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96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Modernizace vnitřních prostor kolejí Bedřicha Václavka - Výtahy, stavební část - Věž C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94</v>
      </c>
      <c r="L86" s="31"/>
    </row>
    <row r="87" spans="2:12" s="1" customFormat="1" ht="16.5" customHeight="1">
      <c r="B87" s="31"/>
      <c r="E87" s="208" t="str">
        <f>E9</f>
        <v>2401003 - VRN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Olomouc</v>
      </c>
      <c r="I89" s="26" t="s">
        <v>22</v>
      </c>
      <c r="J89" s="51" t="str">
        <f>IF(J12="","",J12)</f>
        <v>25. 3. 2024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Univerzita Palckého v Olomouci, správa kolejí a me</v>
      </c>
      <c r="I91" s="26" t="s">
        <v>31</v>
      </c>
      <c r="J91" s="29" t="str">
        <f>E21</f>
        <v>SPZ Design, s.r.o.</v>
      </c>
      <c r="L91" s="31"/>
    </row>
    <row r="92" spans="2:12" s="1" customFormat="1" ht="15.2" customHeight="1">
      <c r="B92" s="31"/>
      <c r="C92" s="26" t="s">
        <v>29</v>
      </c>
      <c r="F92" s="24" t="str">
        <f>IF(E18="","",E18)</f>
        <v>Vyplň údaj</v>
      </c>
      <c r="I92" s="26" t="s">
        <v>36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97</v>
      </c>
      <c r="D94" s="92"/>
      <c r="E94" s="92"/>
      <c r="F94" s="92"/>
      <c r="G94" s="92"/>
      <c r="H94" s="92"/>
      <c r="I94" s="92"/>
      <c r="J94" s="101" t="s">
        <v>98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99</v>
      </c>
      <c r="J96" s="65">
        <f>J121</f>
        <v>0</v>
      </c>
      <c r="L96" s="31"/>
      <c r="AU96" s="16" t="s">
        <v>100</v>
      </c>
    </row>
    <row r="97" spans="2:12" s="8" customFormat="1" ht="24.95" customHeight="1">
      <c r="B97" s="103"/>
      <c r="D97" s="104" t="s">
        <v>783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" customHeight="1">
      <c r="B98" s="107"/>
      <c r="D98" s="108" t="s">
        <v>784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" customHeight="1">
      <c r="B99" s="107"/>
      <c r="D99" s="108" t="s">
        <v>785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9" customFormat="1" ht="19.9" customHeight="1">
      <c r="B100" s="107"/>
      <c r="D100" s="108" t="s">
        <v>786</v>
      </c>
      <c r="E100" s="109"/>
      <c r="F100" s="109"/>
      <c r="G100" s="109"/>
      <c r="H100" s="109"/>
      <c r="I100" s="109"/>
      <c r="J100" s="110">
        <f>J137</f>
        <v>0</v>
      </c>
      <c r="L100" s="107"/>
    </row>
    <row r="101" spans="2:12" s="9" customFormat="1" ht="19.9" customHeight="1">
      <c r="B101" s="107"/>
      <c r="D101" s="108" t="s">
        <v>787</v>
      </c>
      <c r="E101" s="109"/>
      <c r="F101" s="109"/>
      <c r="G101" s="109"/>
      <c r="H101" s="109"/>
      <c r="I101" s="109"/>
      <c r="J101" s="110">
        <f>J139</f>
        <v>0</v>
      </c>
      <c r="L101" s="107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117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26.25" customHeight="1">
      <c r="B111" s="31"/>
      <c r="E111" s="227" t="str">
        <f>E7</f>
        <v>Modernizace vnitřních prostor kolejí Bedřicha Václavka - Výtahy, stavební část - Věž C</v>
      </c>
      <c r="F111" s="228"/>
      <c r="G111" s="228"/>
      <c r="H111" s="228"/>
      <c r="L111" s="31"/>
    </row>
    <row r="112" spans="2:12" s="1" customFormat="1" ht="12" customHeight="1">
      <c r="B112" s="31"/>
      <c r="C112" s="26" t="s">
        <v>94</v>
      </c>
      <c r="L112" s="31"/>
    </row>
    <row r="113" spans="2:12" s="1" customFormat="1" ht="16.5" customHeight="1">
      <c r="B113" s="31"/>
      <c r="E113" s="208" t="str">
        <f>E9</f>
        <v>2401003 - VRN</v>
      </c>
      <c r="F113" s="229"/>
      <c r="G113" s="229"/>
      <c r="H113" s="229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Olomouc</v>
      </c>
      <c r="I115" s="26" t="s">
        <v>22</v>
      </c>
      <c r="J115" s="51" t="str">
        <f>IF(J12="","",J12)</f>
        <v>25. 3. 2024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24</v>
      </c>
      <c r="F117" s="24" t="str">
        <f>E15</f>
        <v>Univerzita Palckého v Olomouci, správa kolejí a me</v>
      </c>
      <c r="I117" s="26" t="s">
        <v>31</v>
      </c>
      <c r="J117" s="29" t="str">
        <f>E21</f>
        <v>SPZ Design, s.r.o.</v>
      </c>
      <c r="L117" s="31"/>
    </row>
    <row r="118" spans="2:12" s="1" customFormat="1" ht="15.2" customHeight="1">
      <c r="B118" s="31"/>
      <c r="C118" s="26" t="s">
        <v>29</v>
      </c>
      <c r="F118" s="24" t="str">
        <f>IF(E18="","",E18)</f>
        <v>Vyplň údaj</v>
      </c>
      <c r="I118" s="26" t="s">
        <v>36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118</v>
      </c>
      <c r="D120" s="113" t="s">
        <v>64</v>
      </c>
      <c r="E120" s="113" t="s">
        <v>60</v>
      </c>
      <c r="F120" s="113" t="s">
        <v>61</v>
      </c>
      <c r="G120" s="113" t="s">
        <v>119</v>
      </c>
      <c r="H120" s="113" t="s">
        <v>120</v>
      </c>
      <c r="I120" s="113" t="s">
        <v>121</v>
      </c>
      <c r="J120" s="114" t="s">
        <v>98</v>
      </c>
      <c r="K120" s="115" t="s">
        <v>122</v>
      </c>
      <c r="L120" s="111"/>
      <c r="M120" s="58" t="s">
        <v>1</v>
      </c>
      <c r="N120" s="59" t="s">
        <v>43</v>
      </c>
      <c r="O120" s="59" t="s">
        <v>123</v>
      </c>
      <c r="P120" s="59" t="s">
        <v>124</v>
      </c>
      <c r="Q120" s="59" t="s">
        <v>125</v>
      </c>
      <c r="R120" s="59" t="s">
        <v>126</v>
      </c>
      <c r="S120" s="59" t="s">
        <v>127</v>
      </c>
      <c r="T120" s="60" t="s">
        <v>128</v>
      </c>
    </row>
    <row r="121" spans="2:63" s="1" customFormat="1" ht="22.9" customHeight="1">
      <c r="B121" s="31"/>
      <c r="C121" s="63" t="s">
        <v>129</v>
      </c>
      <c r="J121" s="116">
        <f>BK121</f>
        <v>0</v>
      </c>
      <c r="L121" s="31"/>
      <c r="M121" s="61"/>
      <c r="N121" s="52"/>
      <c r="O121" s="52"/>
      <c r="P121" s="117">
        <f>P122</f>
        <v>0</v>
      </c>
      <c r="Q121" s="52"/>
      <c r="R121" s="117">
        <f>R122</f>
        <v>0</v>
      </c>
      <c r="S121" s="52"/>
      <c r="T121" s="118">
        <f>T122</f>
        <v>0</v>
      </c>
      <c r="AT121" s="16" t="s">
        <v>78</v>
      </c>
      <c r="AU121" s="16" t="s">
        <v>100</v>
      </c>
      <c r="BK121" s="119">
        <f>BK122</f>
        <v>0</v>
      </c>
    </row>
    <row r="122" spans="2:63" s="11" customFormat="1" ht="25.9" customHeight="1">
      <c r="B122" s="120"/>
      <c r="D122" s="121" t="s">
        <v>78</v>
      </c>
      <c r="E122" s="122" t="s">
        <v>91</v>
      </c>
      <c r="F122" s="122" t="s">
        <v>788</v>
      </c>
      <c r="I122" s="123"/>
      <c r="J122" s="124">
        <f>BK122</f>
        <v>0</v>
      </c>
      <c r="L122" s="120"/>
      <c r="M122" s="125"/>
      <c r="P122" s="126">
        <f>P123+P125+P137+P139</f>
        <v>0</v>
      </c>
      <c r="R122" s="126">
        <f>R123+R125+R137+R139</f>
        <v>0</v>
      </c>
      <c r="T122" s="127">
        <f>T123+T125+T137+T139</f>
        <v>0</v>
      </c>
      <c r="AR122" s="121" t="s">
        <v>163</v>
      </c>
      <c r="AT122" s="128" t="s">
        <v>78</v>
      </c>
      <c r="AU122" s="128" t="s">
        <v>79</v>
      </c>
      <c r="AY122" s="121" t="s">
        <v>132</v>
      </c>
      <c r="BK122" s="129">
        <f>BK123+BK125+BK137+BK139</f>
        <v>0</v>
      </c>
    </row>
    <row r="123" spans="2:63" s="11" customFormat="1" ht="22.9" customHeight="1">
      <c r="B123" s="120"/>
      <c r="D123" s="121" t="s">
        <v>78</v>
      </c>
      <c r="E123" s="130" t="s">
        <v>789</v>
      </c>
      <c r="F123" s="130" t="s">
        <v>790</v>
      </c>
      <c r="I123" s="123"/>
      <c r="J123" s="131">
        <f>BK123</f>
        <v>0</v>
      </c>
      <c r="L123" s="120"/>
      <c r="M123" s="125"/>
      <c r="P123" s="126">
        <f>P124</f>
        <v>0</v>
      </c>
      <c r="R123" s="126">
        <f>R124</f>
        <v>0</v>
      </c>
      <c r="T123" s="127">
        <f>T124</f>
        <v>0</v>
      </c>
      <c r="AR123" s="121" t="s">
        <v>163</v>
      </c>
      <c r="AT123" s="128" t="s">
        <v>78</v>
      </c>
      <c r="AU123" s="128" t="s">
        <v>87</v>
      </c>
      <c r="AY123" s="121" t="s">
        <v>132</v>
      </c>
      <c r="BK123" s="129">
        <f>BK124</f>
        <v>0</v>
      </c>
    </row>
    <row r="124" spans="2:65" s="1" customFormat="1" ht="21.75" customHeight="1">
      <c r="B124" s="31"/>
      <c r="C124" s="132" t="s">
        <v>87</v>
      </c>
      <c r="D124" s="132" t="s">
        <v>135</v>
      </c>
      <c r="E124" s="133" t="s">
        <v>791</v>
      </c>
      <c r="F124" s="134" t="s">
        <v>792</v>
      </c>
      <c r="G124" s="135" t="s">
        <v>537</v>
      </c>
      <c r="H124" s="136">
        <v>1</v>
      </c>
      <c r="I124" s="137"/>
      <c r="J124" s="138">
        <f>ROUND(I124*H124,2)</f>
        <v>0</v>
      </c>
      <c r="K124" s="139"/>
      <c r="L124" s="31"/>
      <c r="M124" s="140" t="s">
        <v>1</v>
      </c>
      <c r="N124" s="141" t="s">
        <v>44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793</v>
      </c>
      <c r="AT124" s="144" t="s">
        <v>135</v>
      </c>
      <c r="AU124" s="144" t="s">
        <v>89</v>
      </c>
      <c r="AY124" s="16" t="s">
        <v>132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6" t="s">
        <v>87</v>
      </c>
      <c r="BK124" s="145">
        <f>ROUND(I124*H124,2)</f>
        <v>0</v>
      </c>
      <c r="BL124" s="16" t="s">
        <v>793</v>
      </c>
      <c r="BM124" s="144" t="s">
        <v>794</v>
      </c>
    </row>
    <row r="125" spans="2:63" s="11" customFormat="1" ht="22.9" customHeight="1">
      <c r="B125" s="120"/>
      <c r="D125" s="121" t="s">
        <v>78</v>
      </c>
      <c r="E125" s="130" t="s">
        <v>795</v>
      </c>
      <c r="F125" s="130" t="s">
        <v>796</v>
      </c>
      <c r="I125" s="123"/>
      <c r="J125" s="131">
        <f>BK125</f>
        <v>0</v>
      </c>
      <c r="L125" s="120"/>
      <c r="M125" s="125"/>
      <c r="P125" s="126">
        <f>SUM(P126:P136)</f>
        <v>0</v>
      </c>
      <c r="R125" s="126">
        <f>SUM(R126:R136)</f>
        <v>0</v>
      </c>
      <c r="T125" s="127">
        <f>SUM(T126:T136)</f>
        <v>0</v>
      </c>
      <c r="AR125" s="121" t="s">
        <v>163</v>
      </c>
      <c r="AT125" s="128" t="s">
        <v>78</v>
      </c>
      <c r="AU125" s="128" t="s">
        <v>87</v>
      </c>
      <c r="AY125" s="121" t="s">
        <v>132</v>
      </c>
      <c r="BK125" s="129">
        <f>SUM(BK126:BK136)</f>
        <v>0</v>
      </c>
    </row>
    <row r="126" spans="2:65" s="1" customFormat="1" ht="16.5" customHeight="1">
      <c r="B126" s="31"/>
      <c r="C126" s="132" t="s">
        <v>89</v>
      </c>
      <c r="D126" s="132" t="s">
        <v>135</v>
      </c>
      <c r="E126" s="133" t="s">
        <v>797</v>
      </c>
      <c r="F126" s="134" t="s">
        <v>796</v>
      </c>
      <c r="G126" s="135" t="s">
        <v>537</v>
      </c>
      <c r="H126" s="136">
        <v>1</v>
      </c>
      <c r="I126" s="137"/>
      <c r="J126" s="138">
        <f aca="true" t="shared" si="0" ref="J126:J132">ROUND(I126*H126,2)</f>
        <v>0</v>
      </c>
      <c r="K126" s="139"/>
      <c r="L126" s="31"/>
      <c r="M126" s="140" t="s">
        <v>1</v>
      </c>
      <c r="N126" s="141" t="s">
        <v>44</v>
      </c>
      <c r="P126" s="142">
        <f aca="true" t="shared" si="1" ref="P126:P132">O126*H126</f>
        <v>0</v>
      </c>
      <c r="Q126" s="142">
        <v>0</v>
      </c>
      <c r="R126" s="142">
        <f aca="true" t="shared" si="2" ref="R126:R132">Q126*H126</f>
        <v>0</v>
      </c>
      <c r="S126" s="142">
        <v>0</v>
      </c>
      <c r="T126" s="143">
        <f aca="true" t="shared" si="3" ref="T126:T132">S126*H126</f>
        <v>0</v>
      </c>
      <c r="AR126" s="144" t="s">
        <v>793</v>
      </c>
      <c r="AT126" s="144" t="s">
        <v>135</v>
      </c>
      <c r="AU126" s="144" t="s">
        <v>89</v>
      </c>
      <c r="AY126" s="16" t="s">
        <v>132</v>
      </c>
      <c r="BE126" s="145">
        <f aca="true" t="shared" si="4" ref="BE126:BE132">IF(N126="základní",J126,0)</f>
        <v>0</v>
      </c>
      <c r="BF126" s="145">
        <f aca="true" t="shared" si="5" ref="BF126:BF132">IF(N126="snížená",J126,0)</f>
        <v>0</v>
      </c>
      <c r="BG126" s="145">
        <f aca="true" t="shared" si="6" ref="BG126:BG132">IF(N126="zákl. přenesená",J126,0)</f>
        <v>0</v>
      </c>
      <c r="BH126" s="145">
        <f aca="true" t="shared" si="7" ref="BH126:BH132">IF(N126="sníž. přenesená",J126,0)</f>
        <v>0</v>
      </c>
      <c r="BI126" s="145">
        <f aca="true" t="shared" si="8" ref="BI126:BI132">IF(N126="nulová",J126,0)</f>
        <v>0</v>
      </c>
      <c r="BJ126" s="16" t="s">
        <v>87</v>
      </c>
      <c r="BK126" s="145">
        <f aca="true" t="shared" si="9" ref="BK126:BK132">ROUND(I126*H126,2)</f>
        <v>0</v>
      </c>
      <c r="BL126" s="16" t="s">
        <v>793</v>
      </c>
      <c r="BM126" s="144" t="s">
        <v>798</v>
      </c>
    </row>
    <row r="127" spans="2:65" s="1" customFormat="1" ht="24.2" customHeight="1">
      <c r="B127" s="31"/>
      <c r="C127" s="132" t="s">
        <v>152</v>
      </c>
      <c r="D127" s="132" t="s">
        <v>135</v>
      </c>
      <c r="E127" s="133" t="s">
        <v>799</v>
      </c>
      <c r="F127" s="134" t="s">
        <v>800</v>
      </c>
      <c r="G127" s="135" t="s">
        <v>537</v>
      </c>
      <c r="H127" s="136">
        <v>1</v>
      </c>
      <c r="I127" s="137"/>
      <c r="J127" s="138">
        <f t="shared" si="0"/>
        <v>0</v>
      </c>
      <c r="K127" s="139"/>
      <c r="L127" s="31"/>
      <c r="M127" s="140" t="s">
        <v>1</v>
      </c>
      <c r="N127" s="141" t="s">
        <v>44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793</v>
      </c>
      <c r="AT127" s="144" t="s">
        <v>135</v>
      </c>
      <c r="AU127" s="144" t="s">
        <v>89</v>
      </c>
      <c r="AY127" s="16" t="s">
        <v>132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6" t="s">
        <v>87</v>
      </c>
      <c r="BK127" s="145">
        <f t="shared" si="9"/>
        <v>0</v>
      </c>
      <c r="BL127" s="16" t="s">
        <v>793</v>
      </c>
      <c r="BM127" s="144" t="s">
        <v>801</v>
      </c>
    </row>
    <row r="128" spans="2:65" s="1" customFormat="1" ht="16.5" customHeight="1">
      <c r="B128" s="31"/>
      <c r="C128" s="132" t="s">
        <v>139</v>
      </c>
      <c r="D128" s="132" t="s">
        <v>135</v>
      </c>
      <c r="E128" s="133" t="s">
        <v>802</v>
      </c>
      <c r="F128" s="134" t="s">
        <v>803</v>
      </c>
      <c r="G128" s="135" t="s">
        <v>537</v>
      </c>
      <c r="H128" s="136">
        <v>1</v>
      </c>
      <c r="I128" s="137"/>
      <c r="J128" s="138">
        <f t="shared" si="0"/>
        <v>0</v>
      </c>
      <c r="K128" s="139"/>
      <c r="L128" s="31"/>
      <c r="M128" s="140" t="s">
        <v>1</v>
      </c>
      <c r="N128" s="141" t="s">
        <v>44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793</v>
      </c>
      <c r="AT128" s="144" t="s">
        <v>135</v>
      </c>
      <c r="AU128" s="144" t="s">
        <v>89</v>
      </c>
      <c r="AY128" s="16" t="s">
        <v>132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6" t="s">
        <v>87</v>
      </c>
      <c r="BK128" s="145">
        <f t="shared" si="9"/>
        <v>0</v>
      </c>
      <c r="BL128" s="16" t="s">
        <v>793</v>
      </c>
      <c r="BM128" s="144" t="s">
        <v>804</v>
      </c>
    </row>
    <row r="129" spans="2:65" s="1" customFormat="1" ht="16.5" customHeight="1">
      <c r="B129" s="31"/>
      <c r="C129" s="132" t="s">
        <v>163</v>
      </c>
      <c r="D129" s="132" t="s">
        <v>135</v>
      </c>
      <c r="E129" s="133" t="s">
        <v>805</v>
      </c>
      <c r="F129" s="134" t="s">
        <v>806</v>
      </c>
      <c r="G129" s="135" t="s">
        <v>537</v>
      </c>
      <c r="H129" s="136">
        <v>1</v>
      </c>
      <c r="I129" s="137"/>
      <c r="J129" s="138">
        <f t="shared" si="0"/>
        <v>0</v>
      </c>
      <c r="K129" s="139"/>
      <c r="L129" s="31"/>
      <c r="M129" s="140" t="s">
        <v>1</v>
      </c>
      <c r="N129" s="141" t="s">
        <v>44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793</v>
      </c>
      <c r="AT129" s="144" t="s">
        <v>135</v>
      </c>
      <c r="AU129" s="144" t="s">
        <v>89</v>
      </c>
      <c r="AY129" s="16" t="s">
        <v>132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6" t="s">
        <v>87</v>
      </c>
      <c r="BK129" s="145">
        <f t="shared" si="9"/>
        <v>0</v>
      </c>
      <c r="BL129" s="16" t="s">
        <v>793</v>
      </c>
      <c r="BM129" s="144" t="s">
        <v>807</v>
      </c>
    </row>
    <row r="130" spans="2:65" s="1" customFormat="1" ht="16.5" customHeight="1">
      <c r="B130" s="31"/>
      <c r="C130" s="132" t="s">
        <v>133</v>
      </c>
      <c r="D130" s="132" t="s">
        <v>135</v>
      </c>
      <c r="E130" s="133" t="s">
        <v>808</v>
      </c>
      <c r="F130" s="134" t="s">
        <v>809</v>
      </c>
      <c r="G130" s="135" t="s">
        <v>537</v>
      </c>
      <c r="H130" s="136">
        <v>1</v>
      </c>
      <c r="I130" s="137"/>
      <c r="J130" s="138">
        <f t="shared" si="0"/>
        <v>0</v>
      </c>
      <c r="K130" s="139"/>
      <c r="L130" s="31"/>
      <c r="M130" s="140" t="s">
        <v>1</v>
      </c>
      <c r="N130" s="141" t="s">
        <v>44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793</v>
      </c>
      <c r="AT130" s="144" t="s">
        <v>135</v>
      </c>
      <c r="AU130" s="144" t="s">
        <v>89</v>
      </c>
      <c r="AY130" s="16" t="s">
        <v>132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6" t="s">
        <v>87</v>
      </c>
      <c r="BK130" s="145">
        <f t="shared" si="9"/>
        <v>0</v>
      </c>
      <c r="BL130" s="16" t="s">
        <v>793</v>
      </c>
      <c r="BM130" s="144" t="s">
        <v>810</v>
      </c>
    </row>
    <row r="131" spans="2:65" s="1" customFormat="1" ht="16.5" customHeight="1">
      <c r="B131" s="31"/>
      <c r="C131" s="132" t="s">
        <v>174</v>
      </c>
      <c r="D131" s="132" t="s">
        <v>135</v>
      </c>
      <c r="E131" s="133" t="s">
        <v>811</v>
      </c>
      <c r="F131" s="134" t="s">
        <v>812</v>
      </c>
      <c r="G131" s="135" t="s">
        <v>537</v>
      </c>
      <c r="H131" s="136">
        <v>1</v>
      </c>
      <c r="I131" s="137"/>
      <c r="J131" s="138">
        <f t="shared" si="0"/>
        <v>0</v>
      </c>
      <c r="K131" s="139"/>
      <c r="L131" s="31"/>
      <c r="M131" s="140" t="s">
        <v>1</v>
      </c>
      <c r="N131" s="141" t="s">
        <v>44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793</v>
      </c>
      <c r="AT131" s="144" t="s">
        <v>135</v>
      </c>
      <c r="AU131" s="144" t="s">
        <v>89</v>
      </c>
      <c r="AY131" s="16" t="s">
        <v>132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6" t="s">
        <v>87</v>
      </c>
      <c r="BK131" s="145">
        <f t="shared" si="9"/>
        <v>0</v>
      </c>
      <c r="BL131" s="16" t="s">
        <v>793</v>
      </c>
      <c r="BM131" s="144" t="s">
        <v>813</v>
      </c>
    </row>
    <row r="132" spans="2:65" s="1" customFormat="1" ht="24.2" customHeight="1">
      <c r="B132" s="31"/>
      <c r="C132" s="132" t="s">
        <v>181</v>
      </c>
      <c r="D132" s="132" t="s">
        <v>135</v>
      </c>
      <c r="E132" s="133" t="s">
        <v>814</v>
      </c>
      <c r="F132" s="134" t="s">
        <v>815</v>
      </c>
      <c r="G132" s="135" t="s">
        <v>816</v>
      </c>
      <c r="H132" s="136">
        <v>6000</v>
      </c>
      <c r="I132" s="137"/>
      <c r="J132" s="138">
        <f t="shared" si="0"/>
        <v>0</v>
      </c>
      <c r="K132" s="139"/>
      <c r="L132" s="31"/>
      <c r="M132" s="140" t="s">
        <v>1</v>
      </c>
      <c r="N132" s="141" t="s">
        <v>44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793</v>
      </c>
      <c r="AT132" s="144" t="s">
        <v>135</v>
      </c>
      <c r="AU132" s="144" t="s">
        <v>89</v>
      </c>
      <c r="AY132" s="16" t="s">
        <v>132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6" t="s">
        <v>87</v>
      </c>
      <c r="BK132" s="145">
        <f t="shared" si="9"/>
        <v>0</v>
      </c>
      <c r="BL132" s="16" t="s">
        <v>793</v>
      </c>
      <c r="BM132" s="144" t="s">
        <v>817</v>
      </c>
    </row>
    <row r="133" spans="2:47" s="1" customFormat="1" ht="11.25">
      <c r="B133" s="31"/>
      <c r="D133" s="146" t="s">
        <v>141</v>
      </c>
      <c r="F133" s="147" t="s">
        <v>818</v>
      </c>
      <c r="I133" s="148"/>
      <c r="L133" s="31"/>
      <c r="M133" s="149"/>
      <c r="T133" s="55"/>
      <c r="AT133" s="16" t="s">
        <v>141</v>
      </c>
      <c r="AU133" s="16" t="s">
        <v>89</v>
      </c>
    </row>
    <row r="134" spans="2:51" s="13" customFormat="1" ht="11.25">
      <c r="B134" s="157"/>
      <c r="D134" s="151" t="s">
        <v>143</v>
      </c>
      <c r="E134" s="158" t="s">
        <v>1</v>
      </c>
      <c r="F134" s="159" t="s">
        <v>819</v>
      </c>
      <c r="H134" s="160">
        <v>6000</v>
      </c>
      <c r="I134" s="161"/>
      <c r="L134" s="157"/>
      <c r="M134" s="162"/>
      <c r="T134" s="163"/>
      <c r="AT134" s="158" t="s">
        <v>143</v>
      </c>
      <c r="AU134" s="158" t="s">
        <v>89</v>
      </c>
      <c r="AV134" s="13" t="s">
        <v>89</v>
      </c>
      <c r="AW134" s="13" t="s">
        <v>35</v>
      </c>
      <c r="AX134" s="13" t="s">
        <v>79</v>
      </c>
      <c r="AY134" s="158" t="s">
        <v>132</v>
      </c>
    </row>
    <row r="135" spans="2:51" s="14" customFormat="1" ht="11.25">
      <c r="B135" s="164"/>
      <c r="D135" s="151" t="s">
        <v>143</v>
      </c>
      <c r="E135" s="165" t="s">
        <v>1</v>
      </c>
      <c r="F135" s="166" t="s">
        <v>147</v>
      </c>
      <c r="H135" s="167">
        <v>6000</v>
      </c>
      <c r="I135" s="168"/>
      <c r="L135" s="164"/>
      <c r="M135" s="169"/>
      <c r="T135" s="170"/>
      <c r="AT135" s="165" t="s">
        <v>143</v>
      </c>
      <c r="AU135" s="165" t="s">
        <v>89</v>
      </c>
      <c r="AV135" s="14" t="s">
        <v>139</v>
      </c>
      <c r="AW135" s="14" t="s">
        <v>35</v>
      </c>
      <c r="AX135" s="14" t="s">
        <v>87</v>
      </c>
      <c r="AY135" s="165" t="s">
        <v>132</v>
      </c>
    </row>
    <row r="136" spans="2:65" s="1" customFormat="1" ht="21.75" customHeight="1">
      <c r="B136" s="31"/>
      <c r="C136" s="132" t="s">
        <v>188</v>
      </c>
      <c r="D136" s="132" t="s">
        <v>135</v>
      </c>
      <c r="E136" s="133" t="s">
        <v>820</v>
      </c>
      <c r="F136" s="134" t="s">
        <v>821</v>
      </c>
      <c r="G136" s="135" t="s">
        <v>537</v>
      </c>
      <c r="H136" s="136">
        <v>1</v>
      </c>
      <c r="I136" s="137"/>
      <c r="J136" s="138">
        <f>ROUND(I136*H136,2)</f>
        <v>0</v>
      </c>
      <c r="K136" s="139"/>
      <c r="L136" s="31"/>
      <c r="M136" s="140" t="s">
        <v>1</v>
      </c>
      <c r="N136" s="141" t="s">
        <v>44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793</v>
      </c>
      <c r="AT136" s="144" t="s">
        <v>135</v>
      </c>
      <c r="AU136" s="144" t="s">
        <v>89</v>
      </c>
      <c r="AY136" s="16" t="s">
        <v>132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6" t="s">
        <v>87</v>
      </c>
      <c r="BK136" s="145">
        <f>ROUND(I136*H136,2)</f>
        <v>0</v>
      </c>
      <c r="BL136" s="16" t="s">
        <v>793</v>
      </c>
      <c r="BM136" s="144" t="s">
        <v>822</v>
      </c>
    </row>
    <row r="137" spans="2:63" s="11" customFormat="1" ht="22.9" customHeight="1">
      <c r="B137" s="120"/>
      <c r="D137" s="121" t="s">
        <v>78</v>
      </c>
      <c r="E137" s="130" t="s">
        <v>823</v>
      </c>
      <c r="F137" s="130" t="s">
        <v>824</v>
      </c>
      <c r="I137" s="123"/>
      <c r="J137" s="131">
        <f>BK137</f>
        <v>0</v>
      </c>
      <c r="L137" s="120"/>
      <c r="M137" s="125"/>
      <c r="P137" s="126">
        <f>P138</f>
        <v>0</v>
      </c>
      <c r="R137" s="126">
        <f>R138</f>
        <v>0</v>
      </c>
      <c r="T137" s="127">
        <f>T138</f>
        <v>0</v>
      </c>
      <c r="AR137" s="121" t="s">
        <v>163</v>
      </c>
      <c r="AT137" s="128" t="s">
        <v>78</v>
      </c>
      <c r="AU137" s="128" t="s">
        <v>87</v>
      </c>
      <c r="AY137" s="121" t="s">
        <v>132</v>
      </c>
      <c r="BK137" s="129">
        <f>BK138</f>
        <v>0</v>
      </c>
    </row>
    <row r="138" spans="2:65" s="1" customFormat="1" ht="16.5" customHeight="1">
      <c r="B138" s="31"/>
      <c r="C138" s="132" t="s">
        <v>197</v>
      </c>
      <c r="D138" s="132" t="s">
        <v>135</v>
      </c>
      <c r="E138" s="133" t="s">
        <v>825</v>
      </c>
      <c r="F138" s="134" t="s">
        <v>826</v>
      </c>
      <c r="G138" s="135" t="s">
        <v>537</v>
      </c>
      <c r="H138" s="136">
        <v>1</v>
      </c>
      <c r="I138" s="137"/>
      <c r="J138" s="138">
        <f>ROUND(I138*H138,2)</f>
        <v>0</v>
      </c>
      <c r="K138" s="139"/>
      <c r="L138" s="31"/>
      <c r="M138" s="140" t="s">
        <v>1</v>
      </c>
      <c r="N138" s="141" t="s">
        <v>44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793</v>
      </c>
      <c r="AT138" s="144" t="s">
        <v>135</v>
      </c>
      <c r="AU138" s="144" t="s">
        <v>89</v>
      </c>
      <c r="AY138" s="16" t="s">
        <v>132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6" t="s">
        <v>87</v>
      </c>
      <c r="BK138" s="145">
        <f>ROUND(I138*H138,2)</f>
        <v>0</v>
      </c>
      <c r="BL138" s="16" t="s">
        <v>793</v>
      </c>
      <c r="BM138" s="144" t="s">
        <v>827</v>
      </c>
    </row>
    <row r="139" spans="2:63" s="11" customFormat="1" ht="22.9" customHeight="1">
      <c r="B139" s="120"/>
      <c r="D139" s="121" t="s">
        <v>78</v>
      </c>
      <c r="E139" s="130" t="s">
        <v>828</v>
      </c>
      <c r="F139" s="130" t="s">
        <v>829</v>
      </c>
      <c r="I139" s="123"/>
      <c r="J139" s="131">
        <f>BK139</f>
        <v>0</v>
      </c>
      <c r="L139" s="120"/>
      <c r="M139" s="125"/>
      <c r="P139" s="126">
        <f>SUM(P140:P141)</f>
        <v>0</v>
      </c>
      <c r="R139" s="126">
        <f>SUM(R140:R141)</f>
        <v>0</v>
      </c>
      <c r="T139" s="127">
        <f>SUM(T140:T141)</f>
        <v>0</v>
      </c>
      <c r="AR139" s="121" t="s">
        <v>163</v>
      </c>
      <c r="AT139" s="128" t="s">
        <v>78</v>
      </c>
      <c r="AU139" s="128" t="s">
        <v>87</v>
      </c>
      <c r="AY139" s="121" t="s">
        <v>132</v>
      </c>
      <c r="BK139" s="129">
        <f>SUM(BK140:BK141)</f>
        <v>0</v>
      </c>
    </row>
    <row r="140" spans="2:65" s="1" customFormat="1" ht="16.5" customHeight="1">
      <c r="B140" s="31"/>
      <c r="C140" s="132" t="s">
        <v>204</v>
      </c>
      <c r="D140" s="132" t="s">
        <v>135</v>
      </c>
      <c r="E140" s="133" t="s">
        <v>830</v>
      </c>
      <c r="F140" s="134" t="s">
        <v>831</v>
      </c>
      <c r="G140" s="135" t="s">
        <v>537</v>
      </c>
      <c r="H140" s="136">
        <v>1</v>
      </c>
      <c r="I140" s="137"/>
      <c r="J140" s="138">
        <f>ROUND(I140*H140,2)</f>
        <v>0</v>
      </c>
      <c r="K140" s="139"/>
      <c r="L140" s="31"/>
      <c r="M140" s="140" t="s">
        <v>1</v>
      </c>
      <c r="N140" s="141" t="s">
        <v>44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793</v>
      </c>
      <c r="AT140" s="144" t="s">
        <v>135</v>
      </c>
      <c r="AU140" s="144" t="s">
        <v>89</v>
      </c>
      <c r="AY140" s="16" t="s">
        <v>132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6" t="s">
        <v>87</v>
      </c>
      <c r="BK140" s="145">
        <f>ROUND(I140*H140,2)</f>
        <v>0</v>
      </c>
      <c r="BL140" s="16" t="s">
        <v>793</v>
      </c>
      <c r="BM140" s="144" t="s">
        <v>832</v>
      </c>
    </row>
    <row r="141" spans="2:47" s="1" customFormat="1" ht="11.25">
      <c r="B141" s="31"/>
      <c r="D141" s="146" t="s">
        <v>141</v>
      </c>
      <c r="F141" s="147" t="s">
        <v>833</v>
      </c>
      <c r="I141" s="148"/>
      <c r="L141" s="31"/>
      <c r="M141" s="186"/>
      <c r="N141" s="187"/>
      <c r="O141" s="187"/>
      <c r="P141" s="187"/>
      <c r="Q141" s="187"/>
      <c r="R141" s="187"/>
      <c r="S141" s="187"/>
      <c r="T141" s="188"/>
      <c r="AT141" s="16" t="s">
        <v>141</v>
      </c>
      <c r="AU141" s="16" t="s">
        <v>89</v>
      </c>
    </row>
    <row r="142" spans="2:12" s="1" customFormat="1" ht="6.95" customHeight="1"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31"/>
    </row>
  </sheetData>
  <sheetProtection algorithmName="SHA-512" hashValue="sSFn/TbawXV+MjtdenDxIbnQlU4luSUw/FDEt9VT1J8agVWRWHXRmPCUhKc/ofvQwF9NTSR+MiGbBFAN8Uv0/g==" saltValue="g0H9kDyz29aPteLGcM4k/BtyVhIX8gk0JJtlglJszs6cm9zwpCRZPEQm0FPczVlonxCCJAl+mux/mqEYoImb5A==" spinCount="100000" sheet="1" objects="1" scenarios="1" formatColumns="0" formatRows="0" autoFilter="0"/>
  <autoFilter ref="C120:K14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33" r:id="rId1" display="https://podminky.urs.cz/item/CS_URS_2023_02/035103001"/>
    <hyperlink ref="F141" r:id="rId2" display="https://podminky.urs.cz/item/CS_URS_2023_02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NTB-LUDVA\Admin</dc:creator>
  <cp:keywords/>
  <dc:description/>
  <cp:lastModifiedBy>Segetova Katerina</cp:lastModifiedBy>
  <dcterms:created xsi:type="dcterms:W3CDTF">2024-04-07T09:51:53Z</dcterms:created>
  <dcterms:modified xsi:type="dcterms:W3CDTF">2024-05-06T10:23:09Z</dcterms:modified>
  <cp:category/>
  <cp:version/>
  <cp:contentType/>
  <cp:contentStatus/>
</cp:coreProperties>
</file>